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LWAA_INFO\011_5_Oeffentlichkeitsarbeit\01_dateien_internetauftritt\2014_Internet_Wallierhof\Dateien\BFS\"/>
    </mc:Choice>
  </mc:AlternateContent>
  <xr:revisionPtr revIDLastSave="0" documentId="8_{3406A239-06C2-4EBC-861C-32689AD537CE}" xr6:coauthVersionLast="47" xr6:coauthVersionMax="47" xr10:uidLastSave="{00000000-0000-0000-0000-000000000000}"/>
  <bookViews>
    <workbookView xWindow="28680" yWindow="-120" windowWidth="29040" windowHeight="15720" tabRatio="786" xr2:uid="{00000000-000D-0000-FFFF-FFFF00000000}"/>
  </bookViews>
  <sheets>
    <sheet name="Dateneingaben" sheetId="15" r:id="rId1"/>
    <sheet name="Aug" sheetId="34" r:id="rId2"/>
    <sheet name="Sept" sheetId="18" r:id="rId3"/>
    <sheet name="Okt" sheetId="19" r:id="rId4"/>
    <sheet name="Nov" sheetId="20" r:id="rId5"/>
    <sheet name="Dez" sheetId="21" r:id="rId6"/>
    <sheet name="Jan" sheetId="22" r:id="rId7"/>
    <sheet name="Febr" sheetId="23" r:id="rId8"/>
    <sheet name="März" sheetId="24" r:id="rId9"/>
    <sheet name="April" sheetId="25" r:id="rId10"/>
    <sheet name="Mai" sheetId="26" r:id="rId11"/>
    <sheet name="Juni" sheetId="27" r:id="rId12"/>
    <sheet name="Juli" sheetId="28" r:id="rId13"/>
    <sheet name="Aug (2)" sheetId="29" r:id="rId14"/>
    <sheet name="Zus.zug Aug-Dez" sheetId="30" r:id="rId15"/>
    <sheet name="Zus.zug Jan-Aug" sheetId="31" r:id="rId16"/>
    <sheet name="Frei- und Ferientage" sheetId="35" r:id="rId17"/>
    <sheet name="Kostgeldentschädigung" sheetId="32" r:id="rId18"/>
    <sheet name="Beispiele" sheetId="33" r:id="rId19"/>
  </sheets>
  <definedNames>
    <definedName name="_xlnm.Print_Area" localSheetId="0">Dateneingaben!$A$1:$G$47</definedName>
    <definedName name="_xlnm.Print_Area" localSheetId="14">'Zus.zug Aug-Dez'!$A$1:$F$39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9" l="1"/>
  <c r="C19" i="19" l="1"/>
  <c r="C18" i="19"/>
  <c r="C17" i="19"/>
  <c r="C16" i="19"/>
  <c r="E8" i="19"/>
  <c r="E7" i="19"/>
  <c r="E6" i="19"/>
  <c r="B7" i="19"/>
  <c r="B6" i="19"/>
  <c r="C12" i="19"/>
  <c r="C12" i="18"/>
  <c r="F12" i="34"/>
  <c r="C16" i="34"/>
  <c r="C17" i="34"/>
  <c r="C16" i="21"/>
  <c r="C17" i="21"/>
  <c r="C18" i="21"/>
  <c r="C19" i="21"/>
  <c r="E6" i="21"/>
  <c r="E7" i="21"/>
  <c r="B6" i="21"/>
  <c r="B7" i="21"/>
  <c r="E9" i="21"/>
  <c r="E16" i="34" l="1"/>
  <c r="E17" i="34"/>
  <c r="C12" i="34" l="1"/>
  <c r="C19" i="34"/>
  <c r="E19" i="34" s="1"/>
  <c r="C18" i="34"/>
  <c r="E18" i="34" s="1"/>
  <c r="E29" i="34"/>
  <c r="E29" i="19" s="1"/>
  <c r="E29" i="18"/>
  <c r="C16" i="23" l="1"/>
  <c r="F12" i="23"/>
  <c r="E29" i="29" l="1"/>
  <c r="E29" i="28"/>
  <c r="E29" i="27"/>
  <c r="E29" i="26"/>
  <c r="E29" i="25"/>
  <c r="E29" i="24"/>
  <c r="E29" i="23"/>
  <c r="E29" i="22"/>
  <c r="E29" i="21"/>
  <c r="E29" i="20"/>
  <c r="B12" i="31" l="1"/>
  <c r="E8" i="34" l="1"/>
  <c r="AI22" i="35" l="1"/>
  <c r="AI21" i="35"/>
  <c r="F6" i="32" l="1"/>
  <c r="G73" i="33"/>
  <c r="C39" i="34" l="1"/>
  <c r="D39" i="34"/>
  <c r="B3" i="34" l="1"/>
  <c r="D37" i="18"/>
  <c r="F30" i="34"/>
  <c r="E9" i="34"/>
  <c r="E7" i="34"/>
  <c r="B7" i="34"/>
  <c r="E6" i="34"/>
  <c r="B6" i="34"/>
  <c r="C37" i="18" l="1"/>
  <c r="AG19" i="35"/>
  <c r="I33" i="32"/>
  <c r="I34" i="32"/>
  <c r="I32" i="32"/>
  <c r="I31" i="32"/>
  <c r="F22" i="34" l="1"/>
  <c r="F32" i="34" s="1"/>
  <c r="I24" i="32"/>
  <c r="J24" i="32" s="1"/>
  <c r="C12" i="29" l="1"/>
  <c r="C12" i="28"/>
  <c r="C12" i="27"/>
  <c r="C12" i="26"/>
  <c r="C12" i="25"/>
  <c r="C12" i="24"/>
  <c r="C12" i="23"/>
  <c r="C12" i="22"/>
  <c r="C12" i="21"/>
  <c r="C12" i="20"/>
  <c r="G99" i="33"/>
  <c r="F88" i="33"/>
  <c r="F87" i="33"/>
  <c r="F86" i="33"/>
  <c r="F85" i="33"/>
  <c r="F62" i="33"/>
  <c r="F61" i="33"/>
  <c r="F60" i="33"/>
  <c r="F59" i="33"/>
  <c r="G47" i="33"/>
  <c r="F36" i="33"/>
  <c r="F35" i="33"/>
  <c r="F34" i="33"/>
  <c r="F33" i="33"/>
  <c r="F8" i="33"/>
  <c r="G22" i="33"/>
  <c r="F10" i="33"/>
  <c r="G39" i="33" l="1"/>
  <c r="G49" i="33" s="1"/>
  <c r="G91" i="33"/>
  <c r="G101" i="33" s="1"/>
  <c r="G65" i="33"/>
  <c r="G75" i="33" s="1"/>
  <c r="F9" i="33"/>
  <c r="F11" i="33"/>
  <c r="F36" i="32"/>
  <c r="F35" i="32"/>
  <c r="F22" i="32"/>
  <c r="F21" i="32"/>
  <c r="F9" i="32"/>
  <c r="F8" i="32"/>
  <c r="F5" i="32"/>
  <c r="AI23" i="35" s="1"/>
  <c r="AG20" i="35" s="1"/>
  <c r="F10" i="32" l="1"/>
  <c r="I10" i="32" s="1"/>
  <c r="G14" i="33"/>
  <c r="G24" i="33" s="1"/>
  <c r="F23" i="32"/>
  <c r="I23" i="32" s="1"/>
  <c r="J23" i="32" s="1"/>
  <c r="C16" i="18"/>
  <c r="C17" i="18"/>
  <c r="C16" i="20"/>
  <c r="C17" i="20"/>
  <c r="C17" i="22"/>
  <c r="C17" i="23"/>
  <c r="C16" i="24"/>
  <c r="C17" i="24"/>
  <c r="C16" i="25"/>
  <c r="C17" i="25"/>
  <c r="C16" i="26"/>
  <c r="C17" i="26"/>
  <c r="C16" i="27"/>
  <c r="C17" i="27"/>
  <c r="C16" i="28"/>
  <c r="C17" i="28"/>
  <c r="C16" i="29"/>
  <c r="C17" i="29"/>
  <c r="I26" i="32" l="1"/>
  <c r="J26" i="32" s="1"/>
  <c r="I38" i="32"/>
  <c r="J38" i="32" s="1"/>
  <c r="J10" i="32"/>
  <c r="C19" i="23"/>
  <c r="C19" i="24"/>
  <c r="C19" i="25"/>
  <c r="C19" i="26"/>
  <c r="C19" i="27"/>
  <c r="C19" i="28"/>
  <c r="C19" i="29"/>
  <c r="C19" i="22"/>
  <c r="C18" i="23"/>
  <c r="C18" i="24"/>
  <c r="C18" i="25"/>
  <c r="C18" i="26"/>
  <c r="C18" i="27"/>
  <c r="C18" i="28"/>
  <c r="C18" i="29"/>
  <c r="C18" i="22"/>
  <c r="C16" i="22"/>
  <c r="C19" i="18"/>
  <c r="C19" i="20"/>
  <c r="C18" i="18"/>
  <c r="C18" i="20"/>
  <c r="D32" i="15"/>
  <c r="E32" i="15" s="1"/>
  <c r="A23" i="15" l="1"/>
  <c r="F30" i="19"/>
  <c r="F30" i="20"/>
  <c r="F30" i="21"/>
  <c r="F30" i="22"/>
  <c r="F30" i="23"/>
  <c r="F30" i="24"/>
  <c r="F30" i="25"/>
  <c r="F30" i="26"/>
  <c r="F30" i="27"/>
  <c r="F30" i="28"/>
  <c r="F30" i="29"/>
  <c r="F30" i="18"/>
  <c r="F12" i="20"/>
  <c r="F12" i="21"/>
  <c r="F12" i="22"/>
  <c r="E19" i="22" s="1"/>
  <c r="E19" i="23"/>
  <c r="F12" i="24"/>
  <c r="F12" i="25"/>
  <c r="F12" i="26"/>
  <c r="F12" i="27"/>
  <c r="F12" i="28"/>
  <c r="F12" i="29"/>
  <c r="F12" i="19"/>
  <c r="F12" i="18"/>
  <c r="B13" i="31"/>
  <c r="B14" i="31"/>
  <c r="B15" i="31"/>
  <c r="B16" i="31"/>
  <c r="B17" i="31"/>
  <c r="B18" i="31"/>
  <c r="B19" i="31"/>
  <c r="B12" i="30"/>
  <c r="B13" i="30"/>
  <c r="B14" i="30"/>
  <c r="B15" i="30"/>
  <c r="B16" i="30"/>
  <c r="B5" i="31"/>
  <c r="E5" i="31"/>
  <c r="B6" i="31"/>
  <c r="E6" i="31"/>
  <c r="E7" i="31"/>
  <c r="D27" i="30"/>
  <c r="A30" i="30"/>
  <c r="F1" i="30"/>
  <c r="B5" i="30"/>
  <c r="E5" i="30"/>
  <c r="B6" i="30"/>
  <c r="E6" i="30"/>
  <c r="E7" i="30"/>
  <c r="C39" i="18"/>
  <c r="C37" i="20" s="1"/>
  <c r="C39" i="20" s="1"/>
  <c r="C37" i="21" s="1"/>
  <c r="C39" i="21" s="1"/>
  <c r="C37" i="22" s="1"/>
  <c r="C39" i="22" s="1"/>
  <c r="C37" i="23" s="1"/>
  <c r="C39" i="23" s="1"/>
  <c r="C37" i="24" s="1"/>
  <c r="C39" i="24" s="1"/>
  <c r="C37" i="25" s="1"/>
  <c r="C39" i="25" s="1"/>
  <c r="C39" i="26" s="1"/>
  <c r="C37" i="27" s="1"/>
  <c r="C39" i="27" s="1"/>
  <c r="C37" i="28" s="1"/>
  <c r="C39" i="28" s="1"/>
  <c r="C37" i="29" s="1"/>
  <c r="C39" i="29" s="1"/>
  <c r="D39" i="18"/>
  <c r="D37" i="20" s="1"/>
  <c r="D39" i="20" s="1"/>
  <c r="D37" i="21" s="1"/>
  <c r="D39" i="21" s="1"/>
  <c r="D37" i="22" s="1"/>
  <c r="D39" i="22" s="1"/>
  <c r="D37" i="23" s="1"/>
  <c r="D39" i="23" s="1"/>
  <c r="D37" i="24" s="1"/>
  <c r="D39" i="24" s="1"/>
  <c r="D37" i="25" s="1"/>
  <c r="D39" i="25" s="1"/>
  <c r="D37" i="26" s="1"/>
  <c r="D39" i="26" s="1"/>
  <c r="D37" i="27" s="1"/>
  <c r="D39" i="27" s="1"/>
  <c r="D37" i="28" s="1"/>
  <c r="D39" i="28" s="1"/>
  <c r="D37" i="29" s="1"/>
  <c r="D39" i="29" s="1"/>
  <c r="B3" i="29"/>
  <c r="B3" i="28"/>
  <c r="B3" i="27"/>
  <c r="B3" i="26"/>
  <c r="B3" i="25"/>
  <c r="B3" i="24"/>
  <c r="B3" i="23"/>
  <c r="B3" i="22"/>
  <c r="A18" i="15"/>
  <c r="B3" i="21"/>
  <c r="B3" i="20"/>
  <c r="B3" i="19"/>
  <c r="B3" i="18"/>
  <c r="B6" i="29"/>
  <c r="E6" i="29"/>
  <c r="B7" i="29"/>
  <c r="E7" i="29"/>
  <c r="E8" i="29"/>
  <c r="E9" i="29"/>
  <c r="B6" i="28"/>
  <c r="E6" i="28"/>
  <c r="B7" i="28"/>
  <c r="E7" i="28"/>
  <c r="E8" i="28"/>
  <c r="E9" i="28"/>
  <c r="B6" i="27"/>
  <c r="E6" i="27"/>
  <c r="B7" i="27"/>
  <c r="E7" i="27"/>
  <c r="E8" i="27"/>
  <c r="E9" i="27"/>
  <c r="B6" i="26"/>
  <c r="E6" i="26"/>
  <c r="B7" i="26"/>
  <c r="E7" i="26"/>
  <c r="E8" i="26"/>
  <c r="E9" i="26"/>
  <c r="B6" i="25"/>
  <c r="E6" i="25"/>
  <c r="B7" i="25"/>
  <c r="E7" i="25"/>
  <c r="E8" i="25"/>
  <c r="E9" i="25"/>
  <c r="B6" i="24"/>
  <c r="E6" i="24"/>
  <c r="B7" i="24"/>
  <c r="E7" i="24"/>
  <c r="E8" i="24"/>
  <c r="E9" i="24"/>
  <c r="B6" i="23"/>
  <c r="E6" i="23"/>
  <c r="B7" i="23"/>
  <c r="E7" i="23"/>
  <c r="E8" i="23"/>
  <c r="E9" i="23"/>
  <c r="B6" i="22"/>
  <c r="E6" i="22"/>
  <c r="B7" i="22"/>
  <c r="E7" i="22"/>
  <c r="E8" i="22"/>
  <c r="E9" i="22"/>
  <c r="E8" i="21"/>
  <c r="B6" i="20"/>
  <c r="E6" i="20"/>
  <c r="B7" i="20"/>
  <c r="E7" i="20"/>
  <c r="E8" i="20"/>
  <c r="E9" i="20"/>
  <c r="E9" i="19"/>
  <c r="B6" i="18"/>
  <c r="E6" i="18"/>
  <c r="B7" i="18"/>
  <c r="E7" i="18"/>
  <c r="E8" i="18"/>
  <c r="E9" i="18"/>
  <c r="D30" i="31" l="1"/>
  <c r="F1" i="31"/>
  <c r="E18" i="19"/>
  <c r="E16" i="19"/>
  <c r="E17" i="19"/>
  <c r="E18" i="26"/>
  <c r="E17" i="26"/>
  <c r="E16" i="26"/>
  <c r="E18" i="20"/>
  <c r="E17" i="20"/>
  <c r="E16" i="20"/>
  <c r="E18" i="28"/>
  <c r="E16" i="28"/>
  <c r="E17" i="28"/>
  <c r="E18" i="24"/>
  <c r="E17" i="24"/>
  <c r="E16" i="24"/>
  <c r="E18" i="22"/>
  <c r="E17" i="22"/>
  <c r="A24" i="15"/>
  <c r="A25" i="15" s="1"/>
  <c r="A26" i="15" s="1"/>
  <c r="A27" i="15" s="1"/>
  <c r="E17" i="18"/>
  <c r="E16" i="18"/>
  <c r="E17" i="27"/>
  <c r="E16" i="27"/>
  <c r="E17" i="21"/>
  <c r="E16" i="21"/>
  <c r="E17" i="23"/>
  <c r="E16" i="23"/>
  <c r="E17" i="29"/>
  <c r="E16" i="29"/>
  <c r="E17" i="25"/>
  <c r="E16" i="25"/>
  <c r="E19" i="25"/>
  <c r="E19" i="19"/>
  <c r="E19" i="20"/>
  <c r="A33" i="31"/>
  <c r="B20" i="31"/>
  <c r="B33" i="31" s="1"/>
  <c r="E19" i="28"/>
  <c r="E19" i="29"/>
  <c r="E19" i="26"/>
  <c r="E19" i="21"/>
  <c r="E19" i="27"/>
  <c r="E19" i="24"/>
  <c r="B17" i="30"/>
  <c r="B30" i="30" s="1"/>
  <c r="E19" i="18"/>
  <c r="A19" i="15"/>
  <c r="E18" i="18"/>
  <c r="E18" i="29"/>
  <c r="E18" i="27"/>
  <c r="E18" i="25"/>
  <c r="E18" i="23"/>
  <c r="E16" i="22"/>
  <c r="E18" i="21"/>
  <c r="E30" i="30" l="1"/>
  <c r="C30" i="30"/>
  <c r="D30" i="30"/>
  <c r="F22" i="25"/>
  <c r="F32" i="25" s="1"/>
  <c r="F22" i="21"/>
  <c r="F32" i="21" s="1"/>
  <c r="A20" i="15"/>
  <c r="D33" i="31"/>
  <c r="F22" i="19"/>
  <c r="F32" i="19" s="1"/>
  <c r="F22" i="27"/>
  <c r="F32" i="27" s="1"/>
  <c r="F22" i="20"/>
  <c r="F32" i="20" s="1"/>
  <c r="F22" i="29"/>
  <c r="F32" i="29" s="1"/>
  <c r="F22" i="26"/>
  <c r="F32" i="26" s="1"/>
  <c r="F22" i="28"/>
  <c r="F32" i="28" s="1"/>
  <c r="F22" i="18"/>
  <c r="F32" i="18" s="1"/>
  <c r="E33" i="31"/>
  <c r="F22" i="22"/>
  <c r="F32" i="22" s="1"/>
  <c r="C33" i="31"/>
  <c r="F22" i="23"/>
  <c r="F32" i="23" s="1"/>
  <c r="A28" i="15"/>
  <c r="F22" i="24"/>
  <c r="F32" i="24" s="1"/>
  <c r="A21" i="15" l="1"/>
  <c r="F30" i="30"/>
  <c r="A29" i="15"/>
  <c r="F33" i="31"/>
  <c r="A30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Schöni Edith</author>
  </authors>
  <commentList>
    <comment ref="B5" authorId="0" shapeId="0" xr:uid="{00000000-0006-0000-1100-000001000000}">
      <text>
        <r>
          <rPr>
            <b/>
            <sz val="9"/>
            <color indexed="81"/>
            <rFont val="Segoe UI"/>
            <family val="2"/>
          </rPr>
          <t>Schöni Edith:</t>
        </r>
        <r>
          <rPr>
            <sz val="9"/>
            <color indexed="81"/>
            <rFont val="Segoe UI"/>
            <family val="2"/>
          </rPr>
          <t xml:space="preserve">
bis 20. Altersjahr 5 Wo, anschl. 4 Wo</t>
        </r>
      </text>
    </comment>
    <comment ref="B6" authorId="0" shapeId="0" xr:uid="{00000000-0006-0000-1100-000002000000}">
      <text>
        <r>
          <rPr>
            <b/>
            <sz val="9"/>
            <color indexed="81"/>
            <rFont val="Segoe UI"/>
            <family val="2"/>
          </rPr>
          <t>Schöni Edith:</t>
        </r>
        <r>
          <rPr>
            <sz val="9"/>
            <color indexed="81"/>
            <rFont val="Segoe UI"/>
            <family val="2"/>
          </rPr>
          <t xml:space="preserve">
47 Wo bei 5 Wo Ferien, sonst 48 Wo</t>
        </r>
      </text>
    </comment>
  </commentList>
</comments>
</file>

<file path=xl/sharedStrings.xml><?xml version="1.0" encoding="utf-8"?>
<sst xmlns="http://schemas.openxmlformats.org/spreadsheetml/2006/main" count="876" uniqueCount="129">
  <si>
    <t>AHV-Nummer:</t>
  </si>
  <si>
    <t>Januar</t>
  </si>
  <si>
    <t>Bruttolohn</t>
  </si>
  <si>
    <t>Nichtbetriebsunfall</t>
  </si>
  <si>
    <t>Taggeld bei Krankheit</t>
  </si>
  <si>
    <t>Naturallohn</t>
  </si>
  <si>
    <t>Ferien</t>
  </si>
  <si>
    <t>Freitage</t>
  </si>
  <si>
    <t>Total bis Ende Monat</t>
  </si>
  <si>
    <t>Bemerkungen:</t>
  </si>
  <si>
    <t>.......................................</t>
  </si>
  <si>
    <t>Arbeitnehmer: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</si>
  <si>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</si>
  <si>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</si>
  <si>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</si>
  <si>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</si>
  <si>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</si>
  <si>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</si>
  <si>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</si>
  <si>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</si>
  <si>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</si>
  <si>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</si>
  <si>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</si>
  <si>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Aus Vormonat kumuliert</t>
  </si>
  <si>
    <t xml:space="preserve">Zusammenstellung </t>
  </si>
  <si>
    <t>Jahr</t>
  </si>
  <si>
    <t xml:space="preserve">Monat </t>
  </si>
  <si>
    <t>Total</t>
  </si>
  <si>
    <t>Geb. Datum:</t>
  </si>
  <si>
    <t>NBU</t>
  </si>
  <si>
    <t xml:space="preserve"> Datum:</t>
  </si>
  <si>
    <t>Monat</t>
  </si>
  <si>
    <t>Nettolohn</t>
  </si>
  <si>
    <t>ALV</t>
  </si>
  <si>
    <t>AHV / IV / EO</t>
  </si>
  <si>
    <t xml:space="preserve">Monat:  </t>
  </si>
  <si>
    <t xml:space="preserve">Jahr:  </t>
  </si>
  <si>
    <t xml:space="preserve">1/2      = </t>
  </si>
  <si>
    <t>1/2      =</t>
  </si>
  <si>
    <t>1/1      =</t>
  </si>
  <si>
    <t>Summe Abzüge</t>
  </si>
  <si>
    <t>Zuzüglich:</t>
  </si>
  <si>
    <t>Summe Zuschläge</t>
  </si>
  <si>
    <t>Auszahlung</t>
  </si>
  <si>
    <t>Lernende(r):</t>
  </si>
  <si>
    <t>%</t>
  </si>
  <si>
    <t>AHV,IV,EO  *)</t>
  </si>
  <si>
    <t>Arbeitslosenversicherung  *)</t>
  </si>
  <si>
    <t>*) sofern pflichtig</t>
  </si>
  <si>
    <t>Berufsbildner:</t>
  </si>
  <si>
    <t>Lehrjahr:</t>
  </si>
  <si>
    <t xml:space="preserve">Berurfsbildner:  </t>
  </si>
  <si>
    <t xml:space="preserve">Ort:  </t>
  </si>
  <si>
    <t>Prämienanteile  %</t>
  </si>
  <si>
    <t xml:space="preserve">Abzüglich: </t>
  </si>
  <si>
    <t>Unterschrift</t>
  </si>
  <si>
    <t>Wichtige Bemerkung:</t>
  </si>
  <si>
    <t xml:space="preserve">Arbeitgeber  </t>
  </si>
  <si>
    <t>Monatliche Lohnabrechnung landwirtschaftliche Lehrverhältnisse</t>
  </si>
  <si>
    <t>Bruttolohn (gemäss Lohnempfehlung)</t>
  </si>
  <si>
    <t>PLZ, Ort:</t>
  </si>
  <si>
    <t>Notwendige Angaben  für:                            Lohnausweis und AHV-Meldung</t>
  </si>
  <si>
    <t>Lohnmeldung für Steuererklärung</t>
  </si>
  <si>
    <t>Wochen</t>
  </si>
  <si>
    <t>1. August</t>
  </si>
  <si>
    <t>à</t>
  </si>
  <si>
    <t>1./2. Lehrjahr</t>
  </si>
  <si>
    <t>Überbetrieblicher Kurs</t>
  </si>
  <si>
    <t>3. Lehrjahr</t>
  </si>
  <si>
    <t>Berufsfachschultage</t>
  </si>
  <si>
    <t>Anpassungen</t>
  </si>
  <si>
    <t>Tage</t>
  </si>
  <si>
    <t>CHF pro Jahr</t>
  </si>
  <si>
    <t>CHF pro Monat</t>
  </si>
  <si>
    <t>CHF pro Tag</t>
  </si>
  <si>
    <t>Lohnabrechungsbeispiel 1. Lehrjahr (ohne AHV-Pflicht)</t>
  </si>
  <si>
    <t>Lohnabrechungsbeispiel 2. Lehrjahr (mit AHV-Pflicht)</t>
  </si>
  <si>
    <t>(Variante 1: Wohnt auf dem Lehrbetrieb)</t>
  </si>
  <si>
    <t>(Variante 2: Wohnt nicht auf dem Lehrbetrieb)</t>
  </si>
  <si>
    <t xml:space="preserve">Davon </t>
  </si>
  <si>
    <t>Naturallohn (AHV Ansatz)</t>
  </si>
  <si>
    <r>
      <t xml:space="preserve">Davon Naturallohn Fr. </t>
    </r>
    <r>
      <rPr>
        <sz val="11"/>
        <color rgb="FFFF0000"/>
        <rFont val="Arial"/>
        <family val="2"/>
      </rPr>
      <t xml:space="preserve">645.-- </t>
    </r>
    <r>
      <rPr>
        <sz val="11"/>
        <rFont val="Arial"/>
        <family val="2"/>
      </rPr>
      <t>(AHV Ansatz)</t>
    </r>
  </si>
  <si>
    <r>
      <t>Davon Naturallohn Fr.</t>
    </r>
    <r>
      <rPr>
        <sz val="11"/>
        <color rgb="FFFF0000"/>
        <rFont val="Arial"/>
        <family val="2"/>
      </rPr>
      <t xml:space="preserve"> 990.--</t>
    </r>
    <r>
      <rPr>
        <sz val="11"/>
        <rFont val="Arial"/>
        <family val="2"/>
      </rPr>
      <t xml:space="preserve"> (AHV Ansatz)</t>
    </r>
  </si>
  <si>
    <r>
      <t xml:space="preserve">Davon Naturallohn Fr. </t>
    </r>
    <r>
      <rPr>
        <sz val="11"/>
        <color rgb="FFFF0000"/>
        <rFont val="Arial"/>
        <family val="2"/>
      </rPr>
      <t xml:space="preserve">990.-- </t>
    </r>
    <r>
      <rPr>
        <sz val="11"/>
        <rFont val="Arial"/>
        <family val="2"/>
      </rPr>
      <t>(AHV Ansatz)</t>
    </r>
  </si>
  <si>
    <t>Versicherungen in der Lehre:</t>
  </si>
  <si>
    <t>Exkursion</t>
  </si>
  <si>
    <t>Schneesportlager</t>
  </si>
  <si>
    <t>Total 1./2. Lehrjahr</t>
  </si>
  <si>
    <r>
      <t xml:space="preserve">Kostgeldentschädigung pauschal pro Monat für </t>
    </r>
    <r>
      <rPr>
        <b/>
        <i/>
        <sz val="11"/>
        <rFont val="Frutiger LT Com 55 Roman"/>
        <family val="2"/>
      </rPr>
      <t>Frei- und Ferientage</t>
    </r>
  </si>
  <si>
    <r>
      <t xml:space="preserve">Kostgeldentschädigung pauschal pro Monat für </t>
    </r>
    <r>
      <rPr>
        <b/>
        <i/>
        <sz val="11"/>
        <rFont val="Frutiger LT Com 55 Roman"/>
        <family val="2"/>
      </rPr>
      <t>Schule und ÜK</t>
    </r>
  </si>
  <si>
    <t>Berufsfachschultage im Block (LL übernachtet zu Hause/im Internat)</t>
  </si>
  <si>
    <t>Berufsfachschultage im Herbst/Frühling</t>
  </si>
  <si>
    <t>Prüfungstage</t>
  </si>
  <si>
    <t>Studienwoche</t>
  </si>
  <si>
    <t>Total 3. Lehrjahr</t>
  </si>
  <si>
    <t xml:space="preserve">Die Abzüge sind anhand des Merkblatt  über Bruttolöhne  </t>
  </si>
  <si>
    <t>für landwirtschaftliche Lehrverhältnisse in der Deutschschweiz auszufüllen:</t>
  </si>
  <si>
    <t>*) Tarife:</t>
  </si>
  <si>
    <t>Krankentaggeld</t>
  </si>
  <si>
    <t>Nichtberufsunfall</t>
  </si>
  <si>
    <t>Ferien-/Freitage im aktuellen Monat</t>
  </si>
  <si>
    <t>Kr</t>
  </si>
  <si>
    <t>S</t>
  </si>
  <si>
    <t>F</t>
  </si>
  <si>
    <t>Schule</t>
  </si>
  <si>
    <t>Krankh./Unfall</t>
  </si>
  <si>
    <t>Bezogen:</t>
  </si>
  <si>
    <t>noch zu beziehen:</t>
  </si>
  <si>
    <t>Freitage:</t>
  </si>
  <si>
    <t>Total:</t>
  </si>
  <si>
    <r>
      <t xml:space="preserve">Nur in den </t>
    </r>
    <r>
      <rPr>
        <b/>
        <i/>
        <sz val="11"/>
        <rFont val="Arial"/>
        <family val="2"/>
      </rPr>
      <t>gelben</t>
    </r>
    <r>
      <rPr>
        <sz val="11"/>
        <rFont val="Arial"/>
        <family val="2"/>
      </rPr>
      <t xml:space="preserve"> Feldern Eintragungen vornehmen!</t>
    </r>
  </si>
  <si>
    <t xml:space="preserve">Ferientage: </t>
  </si>
  <si>
    <t>Frei-/Ferientage</t>
  </si>
  <si>
    <t>Beiträge an die Sozialversicherungen (admin.ch)</t>
  </si>
  <si>
    <t>Tarifblatt Kanton Solothurn direkt bei SOBV-agrisano anfragen, da nicht mehr auf Webseite direkt zugänglich (versenden es nur an Kunden)</t>
  </si>
  <si>
    <r>
      <t xml:space="preserve">Kostgeldentschädigung  für </t>
    </r>
    <r>
      <rPr>
        <i/>
        <sz val="11"/>
        <rFont val="Arial"/>
        <family val="2"/>
      </rPr>
      <t>Frei- und Ferientage à 21.50</t>
    </r>
  </si>
  <si>
    <t>Kostgeldentschädigung pauschal pro Monat</t>
  </si>
  <si>
    <r>
      <t xml:space="preserve">Kostgeldentschädigung für </t>
    </r>
    <r>
      <rPr>
        <i/>
        <sz val="11"/>
        <rFont val="Arial"/>
        <family val="2"/>
      </rPr>
      <t>Frei- und Ferientage à 21.50</t>
    </r>
  </si>
  <si>
    <r>
      <t xml:space="preserve">Kostgeldentschädigung für </t>
    </r>
    <r>
      <rPr>
        <i/>
        <sz val="11"/>
        <rFont val="Arial"/>
        <family val="2"/>
      </rPr>
      <t>Schule und ÜK à 10.00</t>
    </r>
  </si>
  <si>
    <r>
      <t xml:space="preserve">Kostgeldentschädigung  für </t>
    </r>
    <r>
      <rPr>
        <i/>
        <sz val="11"/>
        <rFont val="Arial"/>
        <family val="2"/>
      </rPr>
      <t>Schule und ÜK à 10.00</t>
    </r>
  </si>
  <si>
    <r>
      <t xml:space="preserve">Kostgeldentschädigung für </t>
    </r>
    <r>
      <rPr>
        <i/>
        <sz val="11"/>
        <rFont val="Arial"/>
        <family val="2"/>
      </rPr>
      <t>Schule und ÜK 10.00</t>
    </r>
  </si>
  <si>
    <t>Kostgeldentschädigung für Frei- und Ferientage à 21.50</t>
  </si>
  <si>
    <r>
      <t xml:space="preserve">Davon Naturallohn </t>
    </r>
    <r>
      <rPr>
        <sz val="11"/>
        <color rgb="FFFF0000"/>
        <rFont val="Arial"/>
        <family val="2"/>
      </rPr>
      <t>Fr.990.--</t>
    </r>
    <r>
      <rPr>
        <sz val="11"/>
        <rFont val="Arial"/>
        <family val="2"/>
      </rPr>
      <t xml:space="preserve"> (AHV Ansatz)</t>
    </r>
  </si>
  <si>
    <t>Lohnabrechungsbeispiel 3. Lehrjahr (mit AHV-Pflicht) 4 Wochen Ferienanspruch</t>
  </si>
  <si>
    <t>Pauschale Kostgeldentschädigung*</t>
  </si>
  <si>
    <t>*gemäss Lasche Kostgeldentschädigung Betrag hier eintragen, wird für jeden Monat übernommen</t>
  </si>
  <si>
    <t>Zusammenstellung Frei- und Ferientage 2025-26</t>
  </si>
  <si>
    <t>https://www.agrisano.ch/fileadmin/agrisanoch/03_Services/Beratung/Merkblaetter/Merkblatt_Versicherungen_Landwirtschaftslehre_d.pdf</t>
  </si>
  <si>
    <t>https://www.agri-job.ch/images/1-startseite/richtlohntabelle-sbv-2025.pdf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</si>
</sst>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&quot;Fr.&quot;\ #,##0.00;[Red]&quot;Fr.&quot;\ \-#,##0.00"/>
    <numFmt numFmtId="165" formatCode="_ &quot;SFr.&quot;\ * #,##0.00_ ;_ &quot;SFr.&quot;\ * \-#,##0.00_ ;_ &quot;SFr.&quot;\ * &quot;-&quot;??_ ;_ @_ "/>
    <numFmt numFmtId="166" formatCode="_ &quot;SFr.&quot;\ * #,##0_ ;_ &quot;SFr.&quot;\ * \-#,##0_ ;_ &quot;SFr.&quot;\ * &quot;-&quot;??_ ;_ @_ "/>
    <numFmt numFmtId="167" formatCode="d/\ mmm\ yy"/>
    <numFmt numFmtId="168" formatCode="0.0"/>
    <numFmt numFmtId="169" formatCode="dd/mm/yyyy;@"/>
    <numFmt numFmtId="170" formatCode="ddd"/>
    <numFmt numFmtId="171" formatCode="_ * #,##0.0_ ;_ * \-#,##0.0_ ;_ * &quot;-&quot;??_ ;_ @_ "/>
    <numFmt numFmtId="172" formatCode="_ * #,##0.0_ ;_ * \-#,##0.0_ ;_ * &quot;-&quot;?_ ;_ @_ "/>
  </numFmts>
  <fonts count="30" x14ac:knownFonts="1">
    <font>
      <sz val="12"/>
      <name val="Arial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b/>
      <sz val="13"/>
      <name val="Arial"/>
      <family val="2"/>
    </font>
    <font>
      <u/>
      <sz val="12"/>
      <color theme="10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u/>
      <sz val="11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11"/>
      <name val="Frutiger LT Com 55 Roman"/>
      <family val="2"/>
    </font>
    <font>
      <b/>
      <sz val="11"/>
      <name val="Frutiger LT Com 55 Roman"/>
      <family val="2"/>
    </font>
    <font>
      <b/>
      <i/>
      <sz val="11"/>
      <name val="Frutiger LT Com 55 Roman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name val="Arial"/>
      <family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22"/>
      <name val="Arial"/>
      <family val="2"/>
    </font>
    <font>
      <sz val="11"/>
      <color indexed="10"/>
      <name val="Arial"/>
      <family val="2"/>
    </font>
    <font>
      <u/>
      <sz val="11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" fontId="2" fillId="0" borderId="0" xfId="0" applyNumberFormat="1" applyFont="1"/>
    <xf numFmtId="2" fontId="2" fillId="0" borderId="3" xfId="0" applyNumberFormat="1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/>
    <xf numFmtId="0" fontId="2" fillId="0" borderId="0" xfId="0" applyFont="1" applyProtection="1">
      <protection locked="0"/>
    </xf>
    <xf numFmtId="2" fontId="2" fillId="2" borderId="3" xfId="0" applyNumberFormat="1" applyFont="1" applyFill="1" applyBorder="1" applyProtection="1">
      <protection locked="0"/>
    </xf>
    <xf numFmtId="167" fontId="2" fillId="0" borderId="0" xfId="0" applyNumberFormat="1" applyFont="1"/>
    <xf numFmtId="0" fontId="4" fillId="0" borderId="0" xfId="0" applyFont="1"/>
    <xf numFmtId="166" fontId="4" fillId="0" borderId="0" xfId="2" applyNumberFormat="1" applyFont="1" applyFill="1" applyProtection="1"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165" fontId="3" fillId="0" borderId="4" xfId="2" applyFont="1" applyBorder="1" applyAlignment="1">
      <alignment horizontal="right"/>
    </xf>
    <xf numFmtId="0" fontId="2" fillId="2" borderId="0" xfId="0" applyFont="1" applyFill="1" applyAlignment="1" applyProtection="1">
      <alignment horizontal="right"/>
      <protection locked="0"/>
    </xf>
    <xf numFmtId="2" fontId="3" fillId="0" borderId="0" xfId="0" applyNumberFormat="1" applyFont="1"/>
    <xf numFmtId="0" fontId="3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165" fontId="3" fillId="0" borderId="0" xfId="2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9" fillId="0" borderId="0" xfId="0" applyFont="1"/>
    <xf numFmtId="165" fontId="3" fillId="0" borderId="0" xfId="2" applyFont="1" applyFill="1" applyBorder="1" applyAlignment="1">
      <alignment horizontal="right"/>
    </xf>
    <xf numFmtId="2" fontId="3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1" applyFont="1" applyBorder="1"/>
    <xf numFmtId="0" fontId="3" fillId="0" borderId="6" xfId="0" applyFont="1" applyBorder="1"/>
    <xf numFmtId="43" fontId="2" fillId="0" borderId="3" xfId="0" applyNumberFormat="1" applyFont="1" applyBorder="1"/>
    <xf numFmtId="43" fontId="2" fillId="0" borderId="3" xfId="1" applyFont="1" applyBorder="1"/>
    <xf numFmtId="165" fontId="2" fillId="0" borderId="3" xfId="2" applyFont="1" applyBorder="1"/>
    <xf numFmtId="165" fontId="3" fillId="0" borderId="3" xfId="2" applyFont="1" applyBorder="1"/>
    <xf numFmtId="43" fontId="2" fillId="0" borderId="0" xfId="1" applyFont="1" applyBorder="1"/>
    <xf numFmtId="43" fontId="2" fillId="0" borderId="0" xfId="0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0" xfId="0" applyFont="1"/>
    <xf numFmtId="165" fontId="3" fillId="0" borderId="3" xfId="2" applyFont="1" applyFill="1" applyBorder="1" applyAlignment="1" applyProtection="1"/>
    <xf numFmtId="165" fontId="3" fillId="0" borderId="3" xfId="2" applyFont="1" applyFill="1" applyBorder="1" applyAlignment="1" applyProtection="1">
      <protection locked="0"/>
    </xf>
    <xf numFmtId="165" fontId="3" fillId="0" borderId="9" xfId="2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8" xfId="0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3" fillId="0" borderId="0" xfId="0" applyFont="1"/>
    <xf numFmtId="165" fontId="2" fillId="0" borderId="0" xfId="2" applyFont="1" applyFill="1" applyBorder="1" applyAlignment="1" applyProtection="1">
      <protection locked="0"/>
    </xf>
    <xf numFmtId="0" fontId="12" fillId="2" borderId="0" xfId="0" applyFont="1" applyFill="1" applyAlignment="1" applyProtection="1">
      <alignment horizontal="right"/>
      <protection locked="0"/>
    </xf>
    <xf numFmtId="2" fontId="12" fillId="2" borderId="3" xfId="0" applyNumberFormat="1" applyFont="1" applyFill="1" applyBorder="1" applyProtection="1">
      <protection locked="0"/>
    </xf>
    <xf numFmtId="165" fontId="14" fillId="0" borderId="3" xfId="2" applyFont="1" applyFill="1" applyBorder="1" applyAlignment="1" applyProtection="1"/>
    <xf numFmtId="0" fontId="12" fillId="0" borderId="0" xfId="0" applyFont="1"/>
    <xf numFmtId="0" fontId="15" fillId="0" borderId="0" xfId="4" applyFont="1" applyAlignment="1" applyProtection="1"/>
    <xf numFmtId="2" fontId="12" fillId="0" borderId="3" xfId="0" applyNumberFormat="1" applyFont="1" applyBorder="1"/>
    <xf numFmtId="165" fontId="14" fillId="0" borderId="4" xfId="2" applyFont="1" applyBorder="1" applyAlignment="1" applyProtection="1">
      <alignment horizontal="right"/>
    </xf>
    <xf numFmtId="0" fontId="16" fillId="0" borderId="21" xfId="0" applyFont="1" applyBorder="1"/>
    <xf numFmtId="2" fontId="14" fillId="0" borderId="0" xfId="0" applyNumberFormat="1" applyFont="1"/>
    <xf numFmtId="0" fontId="17" fillId="0" borderId="0" xfId="0" applyFont="1"/>
    <xf numFmtId="2" fontId="12" fillId="0" borderId="0" xfId="0" applyNumberFormat="1" applyFont="1"/>
    <xf numFmtId="0" fontId="16" fillId="0" borderId="23" xfId="0" applyFont="1" applyBorder="1"/>
    <xf numFmtId="0" fontId="16" fillId="0" borderId="24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2" borderId="3" xfId="0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165" fontId="2" fillId="4" borderId="0" xfId="2" applyFont="1" applyFill="1" applyBorder="1" applyAlignment="1" applyProtection="1">
      <protection locked="0"/>
    </xf>
    <xf numFmtId="2" fontId="2" fillId="0" borderId="3" xfId="0" applyNumberFormat="1" applyFont="1" applyBorder="1" applyProtection="1">
      <protection locked="0"/>
    </xf>
    <xf numFmtId="0" fontId="19" fillId="0" borderId="0" xfId="0" applyFont="1"/>
    <xf numFmtId="0" fontId="18" fillId="0" borderId="0" xfId="0" applyFont="1" applyAlignment="1">
      <alignment horizontal="right"/>
    </xf>
    <xf numFmtId="41" fontId="18" fillId="0" borderId="0" xfId="3" applyFont="1"/>
    <xf numFmtId="49" fontId="18" fillId="0" borderId="0" xfId="0" applyNumberFormat="1" applyFont="1"/>
    <xf numFmtId="0" fontId="18" fillId="2" borderId="3" xfId="0" applyFont="1" applyFill="1" applyBorder="1" applyAlignment="1" applyProtection="1">
      <alignment horizontal="left"/>
      <protection locked="0"/>
    </xf>
    <xf numFmtId="0" fontId="18" fillId="2" borderId="3" xfId="0" applyFont="1" applyFill="1" applyBorder="1" applyAlignment="1" applyProtection="1">
      <alignment horizontal="right"/>
      <protection locked="0"/>
    </xf>
    <xf numFmtId="0" fontId="18" fillId="0" borderId="0" xfId="0" applyFont="1" applyAlignment="1">
      <alignment horizontal="left"/>
    </xf>
    <xf numFmtId="2" fontId="18" fillId="2" borderId="3" xfId="0" applyNumberFormat="1" applyFont="1" applyFill="1" applyBorder="1" applyAlignment="1" applyProtection="1">
      <alignment horizontal="right"/>
      <protection locked="0"/>
    </xf>
    <xf numFmtId="2" fontId="18" fillId="0" borderId="3" xfId="0" applyNumberFormat="1" applyFont="1" applyBorder="1" applyAlignment="1" applyProtection="1">
      <alignment horizontal="right"/>
      <protection locked="0"/>
    </xf>
    <xf numFmtId="2" fontId="19" fillId="0" borderId="3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2" fontId="18" fillId="0" borderId="19" xfId="0" applyNumberFormat="1" applyFont="1" applyBorder="1" applyAlignment="1" applyProtection="1">
      <alignment horizontal="right"/>
      <protection locked="0"/>
    </xf>
    <xf numFmtId="2" fontId="19" fillId="0" borderId="19" xfId="0" applyNumberFormat="1" applyFont="1" applyBorder="1" applyAlignment="1" applyProtection="1">
      <alignment horizontal="right"/>
      <protection locked="0"/>
    </xf>
    <xf numFmtId="0" fontId="19" fillId="0" borderId="25" xfId="0" applyFont="1" applyBorder="1" applyAlignment="1">
      <alignment horizontal="left"/>
    </xf>
    <xf numFmtId="0" fontId="18" fillId="0" borderId="25" xfId="0" applyFont="1" applyBorder="1" applyAlignment="1">
      <alignment horizontal="center"/>
    </xf>
    <xf numFmtId="0" fontId="18" fillId="0" borderId="25" xfId="0" applyFont="1" applyBorder="1"/>
    <xf numFmtId="0" fontId="18" fillId="0" borderId="25" xfId="0" applyFont="1" applyBorder="1" applyAlignment="1">
      <alignment horizontal="right"/>
    </xf>
    <xf numFmtId="2" fontId="18" fillId="0" borderId="25" xfId="0" applyNumberFormat="1" applyFont="1" applyBorder="1" applyAlignment="1" applyProtection="1">
      <alignment horizontal="right"/>
      <protection locked="0"/>
    </xf>
    <xf numFmtId="2" fontId="19" fillId="0" borderId="25" xfId="0" applyNumberFormat="1" applyFont="1" applyBorder="1" applyAlignment="1" applyProtection="1">
      <alignment horizontal="right"/>
      <protection locked="0"/>
    </xf>
    <xf numFmtId="2" fontId="18" fillId="0" borderId="0" xfId="0" applyNumberFormat="1" applyFont="1" applyAlignment="1" applyProtection="1">
      <alignment horizontal="right"/>
      <protection locked="0"/>
    </xf>
    <xf numFmtId="2" fontId="19" fillId="0" borderId="0" xfId="0" applyNumberFormat="1" applyFont="1" applyAlignment="1" applyProtection="1">
      <alignment horizontal="right"/>
      <protection locked="0"/>
    </xf>
    <xf numFmtId="0" fontId="18" fillId="3" borderId="3" xfId="0" applyFont="1" applyFill="1" applyBorder="1" applyAlignment="1">
      <alignment horizontal="center"/>
    </xf>
    <xf numFmtId="0" fontId="18" fillId="0" borderId="6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3" borderId="1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/>
    <xf numFmtId="166" fontId="4" fillId="0" borderId="0" xfId="2" applyNumberFormat="1" applyFont="1" applyFill="1" applyAlignment="1" applyProtection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165" fontId="2" fillId="2" borderId="3" xfId="2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2" fillId="0" borderId="3" xfId="0" applyFont="1" applyBorder="1" applyAlignment="1" applyProtection="1">
      <alignment horizontal="center"/>
      <protection locked="0"/>
    </xf>
    <xf numFmtId="168" fontId="24" fillId="0" borderId="0" xfId="0" applyNumberFormat="1" applyFont="1"/>
    <xf numFmtId="0" fontId="13" fillId="0" borderId="0" xfId="0" applyFont="1" applyAlignment="1">
      <alignment horizontal="center"/>
    </xf>
    <xf numFmtId="168" fontId="13" fillId="0" borderId="0" xfId="0" applyNumberFormat="1" applyFont="1"/>
    <xf numFmtId="168" fontId="8" fillId="0" borderId="0" xfId="0" applyNumberFormat="1" applyFont="1" applyAlignment="1">
      <alignment horizontal="center"/>
    </xf>
    <xf numFmtId="1" fontId="8" fillId="0" borderId="0" xfId="3" applyNumberFormat="1" applyFont="1" applyFill="1" applyBorder="1" applyProtection="1"/>
    <xf numFmtId="0" fontId="28" fillId="0" borderId="0" xfId="0" applyFont="1"/>
    <xf numFmtId="171" fontId="2" fillId="0" borderId="0" xfId="0" applyNumberFormat="1" applyFont="1"/>
    <xf numFmtId="172" fontId="2" fillId="0" borderId="0" xfId="0" applyNumberFormat="1" applyFont="1"/>
    <xf numFmtId="0" fontId="2" fillId="0" borderId="0" xfId="0" quotePrefix="1" applyFont="1"/>
    <xf numFmtId="0" fontId="3" fillId="6" borderId="25" xfId="0" applyFont="1" applyFill="1" applyBorder="1"/>
    <xf numFmtId="165" fontId="2" fillId="0" borderId="0" xfId="2" applyFont="1" applyAlignment="1">
      <alignment horizontal="center"/>
    </xf>
    <xf numFmtId="170" fontId="25" fillId="0" borderId="0" xfId="0" applyNumberFormat="1" applyFont="1"/>
    <xf numFmtId="170" fontId="26" fillId="0" borderId="0" xfId="0" applyNumberFormat="1" applyFont="1"/>
    <xf numFmtId="0" fontId="10" fillId="0" borderId="0" xfId="0" applyFont="1" applyAlignment="1">
      <alignment horizontal="center"/>
    </xf>
    <xf numFmtId="170" fontId="27" fillId="0" borderId="28" xfId="0" applyNumberFormat="1" applyFont="1" applyBorder="1"/>
    <xf numFmtId="164" fontId="2" fillId="0" borderId="0" xfId="2" applyNumberFormat="1" applyFont="1" applyAlignment="1">
      <alignment horizontal="center"/>
    </xf>
    <xf numFmtId="170" fontId="27" fillId="8" borderId="33" xfId="0" applyNumberFormat="1" applyFont="1" applyFill="1" applyBorder="1"/>
    <xf numFmtId="0" fontId="2" fillId="0" borderId="34" xfId="0" applyFont="1" applyBorder="1"/>
    <xf numFmtId="171" fontId="2" fillId="0" borderId="34" xfId="1" applyNumberFormat="1" applyFont="1" applyFill="1" applyBorder="1"/>
    <xf numFmtId="0" fontId="28" fillId="0" borderId="34" xfId="0" applyFont="1" applyBorder="1"/>
    <xf numFmtId="0" fontId="2" fillId="0" borderId="35" xfId="0" applyFont="1" applyBorder="1"/>
    <xf numFmtId="171" fontId="2" fillId="0" borderId="35" xfId="1" applyNumberFormat="1" applyFont="1" applyFill="1" applyBorder="1"/>
    <xf numFmtId="0" fontId="28" fillId="0" borderId="35" xfId="0" applyFont="1" applyBorder="1"/>
    <xf numFmtId="0" fontId="2" fillId="7" borderId="27" xfId="0" applyFont="1" applyFill="1" applyBorder="1"/>
    <xf numFmtId="0" fontId="2" fillId="7" borderId="26" xfId="0" applyFont="1" applyFill="1" applyBorder="1"/>
    <xf numFmtId="0" fontId="2" fillId="7" borderId="32" xfId="0" applyFont="1" applyFill="1" applyBorder="1"/>
    <xf numFmtId="0" fontId="2" fillId="7" borderId="35" xfId="0" applyFont="1" applyFill="1" applyBorder="1"/>
    <xf numFmtId="0" fontId="3" fillId="7" borderId="30" xfId="0" applyFont="1" applyFill="1" applyBorder="1" applyAlignment="1">
      <alignment horizontal="center"/>
    </xf>
    <xf numFmtId="170" fontId="24" fillId="7" borderId="30" xfId="0" applyNumberFormat="1" applyFont="1" applyFill="1" applyBorder="1" applyAlignment="1">
      <alignment horizontal="center"/>
    </xf>
    <xf numFmtId="0" fontId="2" fillId="7" borderId="29" xfId="0" applyFont="1" applyFill="1" applyBorder="1"/>
    <xf numFmtId="0" fontId="2" fillId="7" borderId="30" xfId="0" applyFont="1" applyFill="1" applyBorder="1"/>
    <xf numFmtId="0" fontId="2" fillId="7" borderId="31" xfId="0" applyFont="1" applyFill="1" applyBorder="1"/>
    <xf numFmtId="170" fontId="27" fillId="0" borderId="36" xfId="0" applyNumberFormat="1" applyFont="1" applyBorder="1"/>
    <xf numFmtId="0" fontId="29" fillId="0" borderId="0" xfId="4" applyFont="1"/>
    <xf numFmtId="14" fontId="2" fillId="3" borderId="0" xfId="0" applyNumberFormat="1" applyFont="1" applyFill="1" applyAlignment="1">
      <alignment horizontal="left"/>
    </xf>
    <xf numFmtId="14" fontId="2" fillId="3" borderId="3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9" fillId="0" borderId="8" xfId="0" applyFont="1" applyBorder="1"/>
    <xf numFmtId="0" fontId="2" fillId="4" borderId="0" xfId="0" applyFont="1" applyFill="1" applyAlignment="1" applyProtection="1">
      <alignment horizontal="left"/>
      <protection locked="0"/>
    </xf>
    <xf numFmtId="0" fontId="11" fillId="0" borderId="0" xfId="4" applyProtection="1"/>
    <xf numFmtId="0" fontId="18" fillId="4" borderId="6" xfId="0" applyFont="1" applyFill="1" applyBorder="1" applyAlignment="1">
      <alignment horizontal="left" wrapText="1"/>
    </xf>
    <xf numFmtId="0" fontId="18" fillId="4" borderId="2" xfId="0" applyFont="1" applyFill="1" applyBorder="1" applyAlignment="1">
      <alignment horizontal="left" wrapText="1"/>
    </xf>
    <xf numFmtId="0" fontId="18" fillId="4" borderId="0" xfId="0" applyFont="1" applyFill="1"/>
    <xf numFmtId="2" fontId="18" fillId="4" borderId="3" xfId="0" applyNumberFormat="1" applyFont="1" applyFill="1" applyBorder="1" applyAlignment="1" applyProtection="1">
      <alignment horizontal="right"/>
      <protection locked="0"/>
    </xf>
    <xf numFmtId="0" fontId="18" fillId="3" borderId="3" xfId="0" applyFont="1" applyFill="1" applyBorder="1" applyAlignment="1" applyProtection="1">
      <alignment horizontal="right"/>
      <protection locked="0"/>
    </xf>
    <xf numFmtId="2" fontId="18" fillId="3" borderId="3" xfId="0" applyNumberFormat="1" applyFont="1" applyFill="1" applyBorder="1" applyAlignment="1" applyProtection="1">
      <alignment horizontal="right"/>
      <protection locked="0"/>
    </xf>
    <xf numFmtId="0" fontId="2" fillId="2" borderId="0" xfId="0" quotePrefix="1" applyFont="1" applyFill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9" fontId="9" fillId="0" borderId="1" xfId="0" applyNumberFormat="1" applyFont="1" applyBorder="1" applyAlignment="1" applyProtection="1">
      <alignment horizontal="left"/>
      <protection locked="0"/>
    </xf>
    <xf numFmtId="169" fontId="9" fillId="0" borderId="2" xfId="0" applyNumberFormat="1" applyFont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23" xfId="0" applyFont="1" applyBorder="1" applyAlignment="1">
      <alignment horizontal="right"/>
    </xf>
    <xf numFmtId="0" fontId="3" fillId="6" borderId="25" xfId="0" applyFont="1" applyFill="1" applyBorder="1" applyAlignment="1">
      <alignment horizontal="right"/>
    </xf>
    <xf numFmtId="0" fontId="10" fillId="9" borderId="1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8" fillId="0" borderId="23" xfId="0" applyFont="1" applyBorder="1" applyAlignment="1">
      <alignment horizontal="left" wrapText="1"/>
    </xf>
    <xf numFmtId="0" fontId="18" fillId="0" borderId="24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2" fillId="4" borderId="0" xfId="0" applyFont="1" applyFill="1" applyAlignment="1" applyProtection="1">
      <alignment horizontal="left"/>
      <protection locked="0"/>
    </xf>
  </cellXfs>
  <cellStyles count="5">
    <cellStyle name="Dezimal [0]" xfId="3" builtinId="6"/>
    <cellStyle name="Komma" xfId="1" builtinId="3"/>
    <cellStyle name="Link" xfId="4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gri-job.ch/images/1-startseite/richtlohntabelle-sbv-2025.pdf" TargetMode="External"/><Relationship Id="rId2" Type="http://schemas.openxmlformats.org/officeDocument/2006/relationships/hyperlink" Target="https://www.bsv.admin.ch/bsv/de/home/sozialversicherungen/ueberblick/beitraege.html" TargetMode="External"/><Relationship Id="rId1" Type="http://schemas.openxmlformats.org/officeDocument/2006/relationships/hyperlink" Target="https://www.agrisano.ch/fileadmin/agrisanoch/03_Services/Beratung/Merkblaetter/Merkblatt_Versicherungen_Landwirtschaftslehre_d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I48"/>
  <sheetViews>
    <sheetView tabSelected="1" zoomScaleNormal="100" workbookViewId="0">
      <selection sqref="A1:F1"/>
    </sheetView>
  </sheetViews>
  <sheetFormatPr baseColWidth="10" defaultColWidth="11.5546875" defaultRowHeight="14.25" x14ac:dyDescent="0.2"/>
  <cols>
    <col min="1" max="1" width="14.21875" style="1" customWidth="1"/>
    <col min="2" max="2" width="13.44140625" style="19" customWidth="1"/>
    <col min="3" max="3" width="15.44140625" style="1" customWidth="1"/>
    <col min="4" max="4" width="14.109375" style="1" customWidth="1"/>
    <col min="5" max="5" width="11.5546875" style="1"/>
    <col min="6" max="6" width="6.5546875" style="1" customWidth="1"/>
    <col min="7" max="16384" width="11.5546875" style="1"/>
  </cols>
  <sheetData>
    <row r="1" spans="1:9" ht="23.25" customHeight="1" x14ac:dyDescent="0.2">
      <c r="A1" s="175" t="s">
        <v>58</v>
      </c>
      <c r="B1" s="176"/>
      <c r="C1" s="176"/>
      <c r="D1" s="176"/>
      <c r="E1" s="176"/>
      <c r="F1" s="177"/>
    </row>
    <row r="2" spans="1:9" ht="14.25" customHeight="1" x14ac:dyDescent="0.2">
      <c r="A2" s="109"/>
      <c r="B2" s="109"/>
      <c r="C2" s="109"/>
      <c r="D2" s="109"/>
      <c r="E2" s="109"/>
      <c r="F2" s="109"/>
      <c r="I2" s="110"/>
    </row>
    <row r="3" spans="1:9" ht="22.5" customHeight="1" x14ac:dyDescent="0.25">
      <c r="A3" s="2" t="s">
        <v>56</v>
      </c>
      <c r="B3" s="109"/>
      <c r="C3" s="109"/>
      <c r="D3" s="109"/>
      <c r="E3" s="109"/>
      <c r="F3" s="109"/>
    </row>
    <row r="4" spans="1:9" ht="15" customHeight="1" x14ac:dyDescent="0.25">
      <c r="A4" s="111" t="s">
        <v>110</v>
      </c>
      <c r="B4" s="112"/>
      <c r="C4" s="113"/>
      <c r="D4" s="2"/>
      <c r="E4" s="2"/>
      <c r="F4" s="2"/>
    </row>
    <row r="5" spans="1:9" ht="16.5" customHeight="1" x14ac:dyDescent="0.25">
      <c r="B5" s="20"/>
      <c r="C5" s="2"/>
      <c r="D5" s="2"/>
      <c r="E5" s="2"/>
      <c r="F5" s="2"/>
    </row>
    <row r="6" spans="1:9" ht="15" x14ac:dyDescent="0.25">
      <c r="A6" s="5" t="s">
        <v>49</v>
      </c>
      <c r="B6" s="178"/>
      <c r="C6" s="179"/>
      <c r="D6" s="5" t="s">
        <v>44</v>
      </c>
      <c r="E6" s="180"/>
      <c r="F6" s="181"/>
    </row>
    <row r="7" spans="1:9" ht="15.75" customHeight="1" x14ac:dyDescent="0.25">
      <c r="A7" s="3" t="s">
        <v>60</v>
      </c>
      <c r="B7" s="180"/>
      <c r="C7" s="181"/>
      <c r="D7" s="5" t="s">
        <v>0</v>
      </c>
      <c r="E7" s="180"/>
      <c r="F7" s="181"/>
    </row>
    <row r="8" spans="1:9" ht="15" x14ac:dyDescent="0.25">
      <c r="D8" s="5" t="s">
        <v>28</v>
      </c>
      <c r="E8" s="173"/>
      <c r="F8" s="174"/>
    </row>
    <row r="9" spans="1:9" ht="15" x14ac:dyDescent="0.25">
      <c r="D9" s="5" t="s">
        <v>50</v>
      </c>
      <c r="E9" s="171"/>
      <c r="F9" s="172"/>
    </row>
    <row r="10" spans="1:9" ht="15" x14ac:dyDescent="0.25">
      <c r="D10" s="2"/>
    </row>
    <row r="11" spans="1:9" x14ac:dyDescent="0.2">
      <c r="A11" s="16"/>
      <c r="B11" s="114"/>
      <c r="C11" s="16"/>
    </row>
    <row r="12" spans="1:9" ht="45" x14ac:dyDescent="0.25">
      <c r="A12" s="115" t="s">
        <v>124</v>
      </c>
      <c r="B12" s="119"/>
    </row>
    <row r="13" spans="1:9" x14ac:dyDescent="0.2">
      <c r="A13" s="1" t="s">
        <v>125</v>
      </c>
      <c r="F13" s="9"/>
      <c r="H13" s="13"/>
    </row>
    <row r="14" spans="1:9" x14ac:dyDescent="0.2">
      <c r="F14" s="9"/>
      <c r="H14" s="13"/>
    </row>
    <row r="15" spans="1:9" x14ac:dyDescent="0.2">
      <c r="F15" s="9"/>
      <c r="H15" s="13"/>
    </row>
    <row r="16" spans="1:9" ht="31.5" customHeight="1" x14ac:dyDescent="0.25">
      <c r="A16" s="11" t="s">
        <v>25</v>
      </c>
      <c r="B16" s="5" t="s">
        <v>31</v>
      </c>
      <c r="C16" s="116" t="s">
        <v>59</v>
      </c>
      <c r="D16" s="117"/>
      <c r="H16" s="13"/>
    </row>
    <row r="17" spans="1:8" ht="15" x14ac:dyDescent="0.25">
      <c r="A17" s="118">
        <v>2025</v>
      </c>
      <c r="B17" s="8" t="s">
        <v>18</v>
      </c>
      <c r="C17" s="119"/>
      <c r="D17" s="115"/>
      <c r="F17" s="9"/>
      <c r="H17" s="13"/>
    </row>
    <row r="18" spans="1:8" ht="15" x14ac:dyDescent="0.25">
      <c r="A18" s="10">
        <f>A17</f>
        <v>2025</v>
      </c>
      <c r="B18" s="8" t="s">
        <v>19</v>
      </c>
      <c r="C18" s="119"/>
      <c r="D18" s="115"/>
      <c r="E18" s="115"/>
      <c r="F18" s="9"/>
      <c r="H18" s="13"/>
    </row>
    <row r="19" spans="1:8" ht="15" x14ac:dyDescent="0.25">
      <c r="A19" s="10">
        <f>A18</f>
        <v>2025</v>
      </c>
      <c r="B19" s="8" t="s">
        <v>20</v>
      </c>
      <c r="C19" s="119"/>
      <c r="D19" s="115"/>
      <c r="E19" s="115"/>
      <c r="F19" s="9"/>
      <c r="H19" s="13"/>
    </row>
    <row r="20" spans="1:8" ht="15" x14ac:dyDescent="0.25">
      <c r="A20" s="10">
        <f>A19</f>
        <v>2025</v>
      </c>
      <c r="B20" s="8" t="s">
        <v>21</v>
      </c>
      <c r="C20" s="119"/>
      <c r="D20" s="115"/>
      <c r="E20" s="115"/>
      <c r="F20" s="9"/>
      <c r="H20" s="13"/>
    </row>
    <row r="21" spans="1:8" ht="15" x14ac:dyDescent="0.25">
      <c r="A21" s="10">
        <f>A20</f>
        <v>2025</v>
      </c>
      <c r="B21" s="8" t="s">
        <v>22</v>
      </c>
      <c r="C21" s="119"/>
      <c r="D21" s="115"/>
      <c r="E21" s="115"/>
      <c r="F21" s="9"/>
      <c r="H21" s="13"/>
    </row>
    <row r="22" spans="1:8" ht="5.25" customHeight="1" x14ac:dyDescent="0.25">
      <c r="A22" s="120"/>
      <c r="B22" s="121"/>
      <c r="C22" s="119"/>
      <c r="D22" s="115"/>
      <c r="E22" s="115"/>
      <c r="F22" s="9"/>
      <c r="H22" s="13"/>
    </row>
    <row r="23" spans="1:8" ht="15" x14ac:dyDescent="0.25">
      <c r="A23" s="122">
        <f>A17+1</f>
        <v>2026</v>
      </c>
      <c r="B23" s="8" t="s">
        <v>1</v>
      </c>
      <c r="C23" s="119"/>
      <c r="D23" s="123"/>
      <c r="F23" s="9"/>
      <c r="H23" s="13"/>
    </row>
    <row r="24" spans="1:8" ht="15" x14ac:dyDescent="0.25">
      <c r="A24" s="10">
        <f>A23</f>
        <v>2026</v>
      </c>
      <c r="B24" s="8" t="s">
        <v>12</v>
      </c>
      <c r="C24" s="119"/>
      <c r="D24" s="123"/>
      <c r="F24" s="9"/>
    </row>
    <row r="25" spans="1:8" ht="15" x14ac:dyDescent="0.25">
      <c r="A25" s="10">
        <f t="shared" ref="A25:A30" si="0">A24</f>
        <v>2026</v>
      </c>
      <c r="B25" s="8" t="s">
        <v>13</v>
      </c>
      <c r="C25" s="119"/>
      <c r="D25" s="123"/>
      <c r="F25" s="9"/>
    </row>
    <row r="26" spans="1:8" ht="15" x14ac:dyDescent="0.25">
      <c r="A26" s="10">
        <f t="shared" si="0"/>
        <v>2026</v>
      </c>
      <c r="B26" s="8" t="s">
        <v>14</v>
      </c>
      <c r="C26" s="119"/>
      <c r="D26" s="123"/>
      <c r="F26" s="9"/>
    </row>
    <row r="27" spans="1:8" ht="15" x14ac:dyDescent="0.25">
      <c r="A27" s="10">
        <f t="shared" si="0"/>
        <v>2026</v>
      </c>
      <c r="B27" s="8" t="s">
        <v>15</v>
      </c>
      <c r="C27" s="119"/>
      <c r="D27" s="123"/>
    </row>
    <row r="28" spans="1:8" ht="15" x14ac:dyDescent="0.25">
      <c r="A28" s="10">
        <f t="shared" si="0"/>
        <v>2026</v>
      </c>
      <c r="B28" s="8" t="s">
        <v>16</v>
      </c>
      <c r="C28" s="119"/>
      <c r="D28" s="123"/>
    </row>
    <row r="29" spans="1:8" ht="15" x14ac:dyDescent="0.25">
      <c r="A29" s="10">
        <f t="shared" si="0"/>
        <v>2026</v>
      </c>
      <c r="B29" s="8" t="s">
        <v>17</v>
      </c>
      <c r="C29" s="119"/>
      <c r="D29" s="123"/>
    </row>
    <row r="30" spans="1:8" ht="15" x14ac:dyDescent="0.25">
      <c r="A30" s="10">
        <f t="shared" si="0"/>
        <v>2026</v>
      </c>
      <c r="B30" s="8" t="s">
        <v>18</v>
      </c>
      <c r="C30" s="119"/>
      <c r="D30" s="123"/>
    </row>
    <row r="31" spans="1:8" ht="15" x14ac:dyDescent="0.2">
      <c r="A31" s="59"/>
      <c r="B31" s="124"/>
      <c r="C31" s="119"/>
      <c r="D31" s="125"/>
      <c r="E31" s="59"/>
    </row>
    <row r="32" spans="1:8" x14ac:dyDescent="0.2">
      <c r="A32" s="47"/>
      <c r="B32" s="126"/>
      <c r="C32" s="119"/>
      <c r="D32" s="127">
        <f>+A17</f>
        <v>2025</v>
      </c>
      <c r="E32" s="127">
        <f>+D32+1</f>
        <v>2026</v>
      </c>
    </row>
    <row r="33" spans="1:6" x14ac:dyDescent="0.2">
      <c r="A33" s="1" t="s">
        <v>46</v>
      </c>
      <c r="C33" s="1" t="s">
        <v>37</v>
      </c>
      <c r="D33" s="23"/>
      <c r="E33" s="23"/>
      <c r="F33" s="1" t="s">
        <v>45</v>
      </c>
    </row>
    <row r="34" spans="1:6" x14ac:dyDescent="0.2">
      <c r="A34" s="1" t="s">
        <v>47</v>
      </c>
      <c r="C34" s="6" t="s">
        <v>38</v>
      </c>
      <c r="D34" s="23"/>
      <c r="E34" s="23"/>
      <c r="F34" s="1" t="s">
        <v>45</v>
      </c>
    </row>
    <row r="35" spans="1:6" x14ac:dyDescent="0.2">
      <c r="A35" s="1" t="s">
        <v>99</v>
      </c>
      <c r="C35" s="1" t="s">
        <v>39</v>
      </c>
      <c r="D35" s="23"/>
      <c r="E35" s="23"/>
      <c r="F35" s="1" t="s">
        <v>45</v>
      </c>
    </row>
    <row r="36" spans="1:6" x14ac:dyDescent="0.2">
      <c r="A36" s="1" t="s">
        <v>98</v>
      </c>
      <c r="C36" s="1" t="s">
        <v>38</v>
      </c>
      <c r="D36" s="23"/>
      <c r="E36" s="23"/>
      <c r="F36" s="1" t="s">
        <v>45</v>
      </c>
    </row>
    <row r="39" spans="1:6" x14ac:dyDescent="0.2">
      <c r="A39" s="1" t="s">
        <v>95</v>
      </c>
    </row>
    <row r="40" spans="1:6" x14ac:dyDescent="0.2">
      <c r="A40" s="1" t="s">
        <v>96</v>
      </c>
    </row>
    <row r="41" spans="1:6" ht="15" x14ac:dyDescent="0.2">
      <c r="A41" s="163" t="s">
        <v>128</v>
      </c>
    </row>
    <row r="43" spans="1:6" x14ac:dyDescent="0.2">
      <c r="A43" s="1" t="s">
        <v>84</v>
      </c>
    </row>
    <row r="44" spans="1:6" ht="15" x14ac:dyDescent="0.2">
      <c r="A44" s="163" t="s">
        <v>127</v>
      </c>
    </row>
    <row r="46" spans="1:6" x14ac:dyDescent="0.2">
      <c r="A46" s="1" t="s">
        <v>97</v>
      </c>
    </row>
    <row r="47" spans="1:6" x14ac:dyDescent="0.2">
      <c r="A47" s="156" t="s">
        <v>113</v>
      </c>
    </row>
    <row r="48" spans="1:6" x14ac:dyDescent="0.2">
      <c r="A48" s="1" t="s">
        <v>114</v>
      </c>
    </row>
  </sheetData>
  <sheetProtection selectLockedCells="1"/>
  <mergeCells count="7">
    <mergeCell ref="E9:F9"/>
    <mergeCell ref="E8:F8"/>
    <mergeCell ref="A1:F1"/>
    <mergeCell ref="B6:C6"/>
    <mergeCell ref="B7:C7"/>
    <mergeCell ref="E6:F6"/>
    <mergeCell ref="E7:F7"/>
  </mergeCells>
  <phoneticPr fontId="7" type="noConversion"/>
  <hyperlinks>
    <hyperlink ref="A44" r:id="rId1" xr:uid="{00000000-0004-0000-0000-000000000000}"/>
    <hyperlink ref="A47" r:id="rId2" display="https://www.bsv.admin.ch/bsv/de/home/sozialversicherungen/ueberblick/beitraege.html" xr:uid="{00000000-0004-0000-0000-000001000000}"/>
    <hyperlink ref="A41" r:id="rId3" xr:uid="{323FC8A9-203C-4896-8B13-9742BC27BBD0}"/>
  </hyperlinks>
  <pageMargins left="0.78740157480314965" right="0.78740157480314965" top="0.98425196850393704" bottom="0.98425196850393704" header="0.51181102362204722" footer="0.51181102362204722"/>
  <pageSetup paperSize="9" scale="84" orientation="portrait" horizontalDpi="1200" verticalDpi="1200" r:id="rId4"/>
  <headerFooter alignWithMargins="0">
    <oddHeader>&amp;R&amp;G</oddHeader>
    <oddFooter>&amp;L&amp;7&amp;D / &amp;F / SE</oddFoot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Dateneingaben!B26</f>
        <v>April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Dateneingaben!C26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115</v>
      </c>
      <c r="E27" s="14"/>
    </row>
    <row r="28" spans="1:8" x14ac:dyDescent="0.2">
      <c r="A28" s="1" t="s">
        <v>119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März!C39</f>
        <v>0</v>
      </c>
      <c r="D37" s="10">
        <f>März!D39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41:F43"/>
    <mergeCell ref="E8:F8"/>
    <mergeCell ref="B7:C7"/>
    <mergeCell ref="E7:F7"/>
    <mergeCell ref="B4:C4"/>
    <mergeCell ref="A1:F1"/>
    <mergeCell ref="B6:C6"/>
    <mergeCell ref="A20:B20"/>
    <mergeCell ref="E6:F6"/>
    <mergeCell ref="B3:C3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Dateneingaben!B27</f>
        <v>Mai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Dateneingaben!C27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115</v>
      </c>
      <c r="E27" s="14"/>
    </row>
    <row r="28" spans="1:8" x14ac:dyDescent="0.2">
      <c r="A28" s="1" t="s">
        <v>118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/>
      <c r="D37" s="10">
        <f>April!D39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60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3:C3"/>
    <mergeCell ref="B4:C4"/>
    <mergeCell ref="A1:F1"/>
    <mergeCell ref="B6:C6"/>
    <mergeCell ref="B41:F43"/>
    <mergeCell ref="E8:F8"/>
    <mergeCell ref="B7:C7"/>
    <mergeCell ref="E6:F6"/>
    <mergeCell ref="E7:F7"/>
    <mergeCell ref="A20:B20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Dateneingaben!B28</f>
        <v>Juni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Dateneingaben!C28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120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Mai!C39</f>
        <v>0</v>
      </c>
      <c r="D37" s="10">
        <f>Mai!D39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sheetProtection selectLockedCells="1"/>
  <mergeCells count="10">
    <mergeCell ref="B41:F43"/>
    <mergeCell ref="E8:F8"/>
    <mergeCell ref="B7:C7"/>
    <mergeCell ref="E7:F7"/>
    <mergeCell ref="B4:C4"/>
    <mergeCell ref="A1:F1"/>
    <mergeCell ref="B6:C6"/>
    <mergeCell ref="A20:B20"/>
    <mergeCell ref="E6:F6"/>
    <mergeCell ref="B3:C3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Dateneingaben!B29</f>
        <v>Juli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Dateneingaben!C29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Juni!C39</f>
        <v>0</v>
      </c>
      <c r="D37" s="10">
        <f>Juni!D39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sheetProtection selectLockedCells="1"/>
  <mergeCells count="10">
    <mergeCell ref="B3:C3"/>
    <mergeCell ref="B4:C4"/>
    <mergeCell ref="A1:F1"/>
    <mergeCell ref="B6:C6"/>
    <mergeCell ref="B41:F43"/>
    <mergeCell ref="E8:F8"/>
    <mergeCell ref="B7:C7"/>
    <mergeCell ref="E6:F6"/>
    <mergeCell ref="E7:F7"/>
    <mergeCell ref="A20:B20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8"/>
  <sheetViews>
    <sheetView view="pageBreakPreview" zoomScaleNormal="100" zoomScaleSheetLayoutView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2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Dateneingaben!B30</f>
        <v>August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Dateneingaben!C30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162" t="s">
        <v>116</v>
      </c>
      <c r="B29" s="162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Juli!C39</f>
        <v>0</v>
      </c>
      <c r="D37" s="10">
        <f>Juli!D39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sheetProtection selectLockedCells="1"/>
  <mergeCells count="10">
    <mergeCell ref="B41:F43"/>
    <mergeCell ref="E8:F8"/>
    <mergeCell ref="B7:C7"/>
    <mergeCell ref="E7:F7"/>
    <mergeCell ref="B4:C4"/>
    <mergeCell ref="A1:F1"/>
    <mergeCell ref="B6:C6"/>
    <mergeCell ref="A20:B20"/>
    <mergeCell ref="E6:F6"/>
    <mergeCell ref="B3:C3"/>
  </mergeCells>
  <phoneticPr fontId="7" type="noConversion"/>
  <pageMargins left="0.78740157499999996" right="0.78740157499999996" top="0.984251969" bottom="0.984251969" header="0.4921259845" footer="0.4921259845"/>
  <pageSetup paperSize="9" scale="96" orientation="portrait" horizontalDpi="1200" verticalDpi="1200" r:id="rId1"/>
  <headerFooter alignWithMargins="0">
    <oddFooter xml:space="preserve">&amp;L&amp;7&amp;D / &amp;F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41"/>
  <sheetViews>
    <sheetView view="pageBreakPreview" zoomScale="120" zoomScaleNormal="100" zoomScaleSheetLayoutView="120" workbookViewId="0">
      <selection sqref="A1:B2"/>
    </sheetView>
  </sheetViews>
  <sheetFormatPr baseColWidth="10" defaultColWidth="11.5546875" defaultRowHeight="14.25" x14ac:dyDescent="0.2"/>
  <cols>
    <col min="1" max="1" width="11.33203125" style="1" customWidth="1"/>
    <col min="2" max="2" width="13.109375" style="1" customWidth="1"/>
    <col min="3" max="3" width="12.33203125" style="1" customWidth="1"/>
    <col min="4" max="4" width="11.88671875" style="1" customWidth="1"/>
    <col min="5" max="5" width="9.44140625" style="1" customWidth="1"/>
    <col min="6" max="6" width="14.5546875" style="1" customWidth="1"/>
    <col min="7" max="16384" width="11.5546875" style="1"/>
  </cols>
  <sheetData>
    <row r="1" spans="1:6" ht="23.25" customHeight="1" x14ac:dyDescent="0.2">
      <c r="A1" s="196" t="s">
        <v>24</v>
      </c>
      <c r="B1" s="196"/>
      <c r="C1" s="198" t="s">
        <v>61</v>
      </c>
      <c r="D1" s="199"/>
      <c r="E1" s="200"/>
      <c r="F1" s="194">
        <f>Dateneingaben!A17</f>
        <v>2025</v>
      </c>
    </row>
    <row r="2" spans="1:6" ht="15" customHeight="1" thickBot="1" x14ac:dyDescent="0.25">
      <c r="A2" s="197"/>
      <c r="B2" s="197"/>
      <c r="C2" s="201"/>
      <c r="D2" s="202"/>
      <c r="E2" s="203"/>
      <c r="F2" s="195"/>
    </row>
    <row r="3" spans="1:6" ht="15.75" x14ac:dyDescent="0.2">
      <c r="A3" s="35"/>
      <c r="B3" s="35"/>
      <c r="C3" s="36"/>
      <c r="D3" s="36"/>
      <c r="E3" s="36"/>
      <c r="F3" s="36"/>
    </row>
    <row r="4" spans="1:6" ht="15" x14ac:dyDescent="0.25">
      <c r="A4" s="2"/>
      <c r="B4" s="2"/>
      <c r="C4" s="2"/>
      <c r="D4" s="2"/>
      <c r="E4" s="2"/>
      <c r="F4" s="2"/>
    </row>
    <row r="5" spans="1:6" ht="15" x14ac:dyDescent="0.25">
      <c r="A5" s="21" t="s">
        <v>57</v>
      </c>
      <c r="B5" s="191">
        <f>Dateneingaben!B6</f>
        <v>0</v>
      </c>
      <c r="C5" s="192"/>
      <c r="D5" s="5" t="s">
        <v>11</v>
      </c>
      <c r="E5" s="191">
        <f>Dateneingaben!E6</f>
        <v>0</v>
      </c>
      <c r="F5" s="192"/>
    </row>
    <row r="6" spans="1:6" ht="15" x14ac:dyDescent="0.25">
      <c r="A6" s="25" t="s">
        <v>52</v>
      </c>
      <c r="B6" s="191">
        <f>Dateneingaben!B7</f>
        <v>0</v>
      </c>
      <c r="C6" s="192"/>
      <c r="D6" s="5" t="s">
        <v>0</v>
      </c>
      <c r="E6" s="191">
        <f>Dateneingaben!E7</f>
        <v>0</v>
      </c>
      <c r="F6" s="192"/>
    </row>
    <row r="7" spans="1:6" ht="15" x14ac:dyDescent="0.25">
      <c r="D7" s="5" t="s">
        <v>28</v>
      </c>
      <c r="E7" s="182">
        <f>Dateneingaben!E8</f>
        <v>0</v>
      </c>
      <c r="F7" s="183"/>
    </row>
    <row r="8" spans="1:6" x14ac:dyDescent="0.2">
      <c r="A8" s="12"/>
      <c r="C8" s="18"/>
    </row>
    <row r="9" spans="1:6" x14ac:dyDescent="0.2">
      <c r="A9" s="12"/>
      <c r="C9" s="18"/>
    </row>
    <row r="10" spans="1:6" ht="15" x14ac:dyDescent="0.25">
      <c r="A10" s="2"/>
      <c r="F10" s="33"/>
    </row>
    <row r="11" spans="1:6" ht="15" x14ac:dyDescent="0.25">
      <c r="A11" s="5" t="s">
        <v>26</v>
      </c>
      <c r="B11" s="11" t="s">
        <v>2</v>
      </c>
      <c r="F11" s="19"/>
    </row>
    <row r="12" spans="1:6" x14ac:dyDescent="0.2">
      <c r="A12" s="8" t="s">
        <v>18</v>
      </c>
      <c r="B12" s="41">
        <f>Dateneingaben!C17</f>
        <v>0</v>
      </c>
      <c r="E12" s="9"/>
      <c r="F12" s="9"/>
    </row>
    <row r="13" spans="1:6" x14ac:dyDescent="0.2">
      <c r="A13" s="8" t="s">
        <v>19</v>
      </c>
      <c r="B13" s="41">
        <f>Dateneingaben!C18</f>
        <v>0</v>
      </c>
      <c r="E13" s="9"/>
      <c r="F13" s="9"/>
    </row>
    <row r="14" spans="1:6" x14ac:dyDescent="0.2">
      <c r="A14" s="8" t="s">
        <v>20</v>
      </c>
      <c r="B14" s="41">
        <f>Dateneingaben!C19</f>
        <v>0</v>
      </c>
      <c r="E14" s="9"/>
      <c r="F14" s="9"/>
    </row>
    <row r="15" spans="1:6" x14ac:dyDescent="0.2">
      <c r="A15" s="8" t="s">
        <v>21</v>
      </c>
      <c r="B15" s="41">
        <f>Dateneingaben!C20</f>
        <v>0</v>
      </c>
      <c r="E15" s="9"/>
      <c r="F15" s="9"/>
    </row>
    <row r="16" spans="1:6" x14ac:dyDescent="0.2">
      <c r="A16" s="8" t="s">
        <v>22</v>
      </c>
      <c r="B16" s="41">
        <f>Dateneingaben!C21</f>
        <v>0</v>
      </c>
      <c r="E16" s="9"/>
      <c r="F16" s="9"/>
    </row>
    <row r="17" spans="1:6" ht="20.25" customHeight="1" x14ac:dyDescent="0.25">
      <c r="A17" s="8" t="s">
        <v>27</v>
      </c>
      <c r="B17" s="42">
        <f>SUM(B12:B16)</f>
        <v>0</v>
      </c>
      <c r="E17" s="37"/>
      <c r="F17" s="37"/>
    </row>
    <row r="18" spans="1:6" ht="15" x14ac:dyDescent="0.25">
      <c r="B18" s="37"/>
      <c r="E18" s="37"/>
      <c r="F18" s="37"/>
    </row>
    <row r="19" spans="1:6" ht="15" x14ac:dyDescent="0.25">
      <c r="B19" s="37"/>
      <c r="E19" s="37"/>
      <c r="F19" s="37"/>
    </row>
    <row r="20" spans="1:6" ht="15" x14ac:dyDescent="0.25">
      <c r="B20" s="37"/>
      <c r="E20" s="37"/>
      <c r="F20" s="37"/>
    </row>
    <row r="21" spans="1:6" ht="15" x14ac:dyDescent="0.25">
      <c r="B21" s="37"/>
      <c r="E21" s="37"/>
      <c r="F21" s="37"/>
    </row>
    <row r="22" spans="1:6" ht="15" x14ac:dyDescent="0.25">
      <c r="B22" s="37"/>
      <c r="E22" s="37"/>
      <c r="F22" s="37"/>
    </row>
    <row r="23" spans="1:6" ht="15" x14ac:dyDescent="0.25">
      <c r="B23" s="37"/>
      <c r="E23" s="37"/>
      <c r="F23" s="37"/>
    </row>
    <row r="24" spans="1:6" ht="15" x14ac:dyDescent="0.25">
      <c r="B24" s="37"/>
      <c r="E24" s="37"/>
      <c r="F24" s="37"/>
    </row>
    <row r="25" spans="1:6" ht="15" x14ac:dyDescent="0.25">
      <c r="B25" s="37"/>
      <c r="E25" s="37"/>
      <c r="F25" s="37"/>
    </row>
    <row r="27" spans="1:6" ht="15" x14ac:dyDescent="0.25">
      <c r="A27" s="3" t="s">
        <v>62</v>
      </c>
      <c r="B27" s="38"/>
      <c r="C27" s="38"/>
      <c r="D27" s="4">
        <f>Dateneingaben!A17</f>
        <v>2025</v>
      </c>
    </row>
    <row r="28" spans="1:6" ht="15" thickBot="1" x14ac:dyDescent="0.25"/>
    <row r="29" spans="1:6" s="19" customFormat="1" x14ac:dyDescent="0.2">
      <c r="A29" s="10" t="s">
        <v>25</v>
      </c>
      <c r="B29" s="10" t="s">
        <v>2</v>
      </c>
      <c r="C29" s="10" t="s">
        <v>34</v>
      </c>
      <c r="D29" s="10" t="s">
        <v>33</v>
      </c>
      <c r="E29" s="45" t="s">
        <v>29</v>
      </c>
      <c r="F29" s="46" t="s">
        <v>32</v>
      </c>
    </row>
    <row r="30" spans="1:6" ht="28.5" customHeight="1" thickBot="1" x14ac:dyDescent="0.3">
      <c r="A30" s="10">
        <f>Dateneingaben!A17</f>
        <v>2025</v>
      </c>
      <c r="B30" s="39">
        <f>B17</f>
        <v>0</v>
      </c>
      <c r="C30" s="40">
        <f>Aug!E16+Sept!E16+Okt!E16+Dez!E16+Nov!E16</f>
        <v>0</v>
      </c>
      <c r="D30" s="40">
        <f>Aug!E17+Sept!E17+Okt!E17+Dez!E17+Nov!E17</f>
        <v>0</v>
      </c>
      <c r="E30" s="40">
        <f>Aug!E18+Sept!E18+Okt!E18+Dez!E18+Nov!E18</f>
        <v>0</v>
      </c>
      <c r="F30" s="50">
        <f>ROUND((B30-C30-D30-E30)/0.1,0)*0.1</f>
        <v>0</v>
      </c>
    </row>
    <row r="31" spans="1:6" ht="28.5" customHeight="1" x14ac:dyDescent="0.2">
      <c r="B31" s="44"/>
      <c r="C31" s="43"/>
      <c r="D31" s="43"/>
      <c r="E31" s="9"/>
    </row>
    <row r="32" spans="1:6" ht="28.5" customHeight="1" x14ac:dyDescent="0.2">
      <c r="B32" s="44"/>
      <c r="C32" s="43"/>
      <c r="D32" s="43"/>
      <c r="E32" s="9"/>
    </row>
    <row r="37" spans="1:6" x14ac:dyDescent="0.2">
      <c r="C37" s="9"/>
      <c r="E37" s="34"/>
    </row>
    <row r="38" spans="1:6" x14ac:dyDescent="0.2">
      <c r="B38" s="193"/>
      <c r="C38" s="193"/>
      <c r="E38" s="34"/>
    </row>
    <row r="39" spans="1:6" ht="15" x14ac:dyDescent="0.25">
      <c r="A39" s="31"/>
      <c r="F39" s="24"/>
    </row>
    <row r="40" spans="1:6" x14ac:dyDescent="0.2">
      <c r="F40" s="9"/>
    </row>
    <row r="41" spans="1:6" ht="15" x14ac:dyDescent="0.25">
      <c r="A41" s="2"/>
      <c r="F41" s="32"/>
    </row>
  </sheetData>
  <mergeCells count="9">
    <mergeCell ref="B38:C38"/>
    <mergeCell ref="E7:F7"/>
    <mergeCell ref="F1:F2"/>
    <mergeCell ref="B5:C5"/>
    <mergeCell ref="B6:C6"/>
    <mergeCell ref="E5:F5"/>
    <mergeCell ref="E6:F6"/>
    <mergeCell ref="A1:B2"/>
    <mergeCell ref="C1:E2"/>
  </mergeCells>
  <phoneticPr fontId="7" type="noConversion"/>
  <pageMargins left="0.78740157499999996" right="0.78740157499999996" top="0.984251969" bottom="0.984251969" header="0.4921259845" footer="0.4921259845"/>
  <pageSetup paperSize="9" scale="98" orientation="portrait" horizontalDpi="1200" verticalDpi="1200" r:id="rId1"/>
  <headerFooter alignWithMargins="0">
    <oddFooter>&amp;L&amp;7&amp;D / &amp;F / MB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43"/>
  <sheetViews>
    <sheetView view="pageBreakPreview" zoomScale="91" zoomScaleNormal="100" zoomScaleSheetLayoutView="91" workbookViewId="0">
      <selection sqref="A1:B2"/>
    </sheetView>
  </sheetViews>
  <sheetFormatPr baseColWidth="10" defaultColWidth="11.5546875" defaultRowHeight="14.25" x14ac:dyDescent="0.2"/>
  <cols>
    <col min="1" max="1" width="11.33203125" style="1" customWidth="1"/>
    <col min="2" max="2" width="13.33203125" style="1" customWidth="1"/>
    <col min="3" max="3" width="11.109375" style="1" customWidth="1"/>
    <col min="4" max="4" width="12" style="1" customWidth="1"/>
    <col min="5" max="5" width="10.44140625" style="1" customWidth="1"/>
    <col min="6" max="6" width="14.33203125" style="1" customWidth="1"/>
    <col min="7" max="16384" width="11.5546875" style="1"/>
  </cols>
  <sheetData>
    <row r="1" spans="1:6" ht="23.25" customHeight="1" x14ac:dyDescent="0.2">
      <c r="A1" s="196" t="s">
        <v>24</v>
      </c>
      <c r="B1" s="196"/>
      <c r="C1" s="198" t="s">
        <v>61</v>
      </c>
      <c r="D1" s="199"/>
      <c r="E1" s="200"/>
      <c r="F1" s="194">
        <f>Dateneingaben!A23</f>
        <v>2026</v>
      </c>
    </row>
    <row r="2" spans="1:6" ht="15" customHeight="1" thickBot="1" x14ac:dyDescent="0.25">
      <c r="A2" s="197"/>
      <c r="B2" s="197"/>
      <c r="C2" s="201"/>
      <c r="D2" s="202"/>
      <c r="E2" s="203"/>
      <c r="F2" s="195"/>
    </row>
    <row r="3" spans="1:6" ht="15.75" x14ac:dyDescent="0.2">
      <c r="A3" s="35"/>
      <c r="B3" s="35"/>
      <c r="C3" s="36"/>
      <c r="D3" s="36"/>
      <c r="E3" s="36"/>
      <c r="F3" s="36"/>
    </row>
    <row r="4" spans="1:6" ht="15" x14ac:dyDescent="0.25">
      <c r="A4" s="2"/>
      <c r="B4" s="2"/>
      <c r="C4" s="2"/>
      <c r="D4" s="2"/>
      <c r="E4" s="2"/>
      <c r="F4" s="2"/>
    </row>
    <row r="5" spans="1:6" ht="15" x14ac:dyDescent="0.25">
      <c r="A5" s="21" t="s">
        <v>57</v>
      </c>
      <c r="B5" s="191">
        <f>Dateneingaben!B6</f>
        <v>0</v>
      </c>
      <c r="C5" s="192"/>
      <c r="D5" s="5" t="s">
        <v>11</v>
      </c>
      <c r="E5" s="191">
        <f>Dateneingaben!E6</f>
        <v>0</v>
      </c>
      <c r="F5" s="192"/>
    </row>
    <row r="6" spans="1:6" ht="15" x14ac:dyDescent="0.25">
      <c r="A6" s="25" t="s">
        <v>52</v>
      </c>
      <c r="B6" s="191">
        <f>Dateneingaben!B7</f>
        <v>0</v>
      </c>
      <c r="C6" s="192"/>
      <c r="D6" s="5" t="s">
        <v>0</v>
      </c>
      <c r="E6" s="191">
        <f>Dateneingaben!E7</f>
        <v>0</v>
      </c>
      <c r="F6" s="192"/>
    </row>
    <row r="7" spans="1:6" ht="15" x14ac:dyDescent="0.25">
      <c r="D7" s="5" t="s">
        <v>28</v>
      </c>
      <c r="E7" s="182">
        <f>Dateneingaben!E8</f>
        <v>0</v>
      </c>
      <c r="F7" s="183"/>
    </row>
    <row r="8" spans="1:6" x14ac:dyDescent="0.2">
      <c r="A8" s="12"/>
      <c r="C8" s="18"/>
    </row>
    <row r="9" spans="1:6" x14ac:dyDescent="0.2">
      <c r="A9" s="12"/>
      <c r="C9" s="18"/>
    </row>
    <row r="10" spans="1:6" ht="15" x14ac:dyDescent="0.25">
      <c r="A10" s="2"/>
      <c r="F10" s="33"/>
    </row>
    <row r="11" spans="1:6" ht="15" x14ac:dyDescent="0.25">
      <c r="A11" s="5" t="s">
        <v>26</v>
      </c>
      <c r="B11" s="11" t="s">
        <v>2</v>
      </c>
      <c r="F11" s="19"/>
    </row>
    <row r="12" spans="1:6" x14ac:dyDescent="0.2">
      <c r="A12" s="8" t="s">
        <v>1</v>
      </c>
      <c r="B12" s="41">
        <f>Dateneingaben!C23</f>
        <v>0</v>
      </c>
      <c r="E12" s="9"/>
      <c r="F12" s="9"/>
    </row>
    <row r="13" spans="1:6" x14ac:dyDescent="0.2">
      <c r="A13" s="8" t="s">
        <v>12</v>
      </c>
      <c r="B13" s="41">
        <f>Dateneingaben!C24</f>
        <v>0</v>
      </c>
      <c r="E13" s="9"/>
      <c r="F13" s="9"/>
    </row>
    <row r="14" spans="1:6" x14ac:dyDescent="0.2">
      <c r="A14" s="8" t="s">
        <v>13</v>
      </c>
      <c r="B14" s="41">
        <f>Dateneingaben!C25</f>
        <v>0</v>
      </c>
      <c r="E14" s="9"/>
      <c r="F14" s="9"/>
    </row>
    <row r="15" spans="1:6" x14ac:dyDescent="0.2">
      <c r="A15" s="8" t="s">
        <v>14</v>
      </c>
      <c r="B15" s="41">
        <f>Dateneingaben!C26</f>
        <v>0</v>
      </c>
      <c r="E15" s="9"/>
      <c r="F15" s="9"/>
    </row>
    <row r="16" spans="1:6" x14ac:dyDescent="0.2">
      <c r="A16" s="8" t="s">
        <v>15</v>
      </c>
      <c r="B16" s="41">
        <f>Dateneingaben!C27</f>
        <v>0</v>
      </c>
      <c r="E16" s="9"/>
      <c r="F16" s="9"/>
    </row>
    <row r="17" spans="1:6" x14ac:dyDescent="0.2">
      <c r="A17" s="8" t="s">
        <v>16</v>
      </c>
      <c r="B17" s="41">
        <f>Dateneingaben!C28</f>
        <v>0</v>
      </c>
      <c r="E17" s="9"/>
      <c r="F17" s="9"/>
    </row>
    <row r="18" spans="1:6" x14ac:dyDescent="0.2">
      <c r="A18" s="8" t="s">
        <v>17</v>
      </c>
      <c r="B18" s="41">
        <f>Dateneingaben!C29</f>
        <v>0</v>
      </c>
      <c r="E18" s="9"/>
      <c r="F18" s="9"/>
    </row>
    <row r="19" spans="1:6" x14ac:dyDescent="0.2">
      <c r="A19" s="8" t="s">
        <v>18</v>
      </c>
      <c r="B19" s="41">
        <f>Dateneingaben!C30</f>
        <v>0</v>
      </c>
      <c r="E19" s="9"/>
      <c r="F19" s="9"/>
    </row>
    <row r="20" spans="1:6" ht="20.25" customHeight="1" x14ac:dyDescent="0.25">
      <c r="A20" s="8" t="s">
        <v>27</v>
      </c>
      <c r="B20" s="42">
        <f>SUM(B12:B19)</f>
        <v>0</v>
      </c>
      <c r="E20" s="37"/>
      <c r="F20" s="37"/>
    </row>
    <row r="21" spans="1:6" ht="15" x14ac:dyDescent="0.25">
      <c r="B21" s="37"/>
      <c r="E21" s="37"/>
      <c r="F21" s="37"/>
    </row>
    <row r="22" spans="1:6" ht="15" x14ac:dyDescent="0.25">
      <c r="B22" s="37"/>
      <c r="E22" s="37"/>
      <c r="F22" s="37"/>
    </row>
    <row r="23" spans="1:6" ht="15" x14ac:dyDescent="0.25">
      <c r="B23" s="37"/>
      <c r="E23" s="37"/>
      <c r="F23" s="37"/>
    </row>
    <row r="24" spans="1:6" ht="15" x14ac:dyDescent="0.25">
      <c r="B24" s="37"/>
      <c r="E24" s="37"/>
      <c r="F24" s="37"/>
    </row>
    <row r="25" spans="1:6" ht="15" x14ac:dyDescent="0.25">
      <c r="B25" s="37"/>
      <c r="E25" s="37"/>
      <c r="F25" s="37"/>
    </row>
    <row r="26" spans="1:6" ht="15" x14ac:dyDescent="0.25">
      <c r="B26" s="37"/>
      <c r="E26" s="37"/>
      <c r="F26" s="37"/>
    </row>
    <row r="27" spans="1:6" ht="15" x14ac:dyDescent="0.25">
      <c r="B27" s="37"/>
      <c r="E27" s="37"/>
      <c r="F27" s="37"/>
    </row>
    <row r="28" spans="1:6" ht="15" x14ac:dyDescent="0.25">
      <c r="B28" s="37"/>
      <c r="E28" s="37"/>
      <c r="F28" s="37"/>
    </row>
    <row r="30" spans="1:6" ht="15" x14ac:dyDescent="0.25">
      <c r="A30" s="3" t="s">
        <v>62</v>
      </c>
      <c r="B30" s="38"/>
      <c r="C30" s="38"/>
      <c r="D30" s="4">
        <f>Dateneingaben!A23</f>
        <v>2026</v>
      </c>
    </row>
    <row r="31" spans="1:6" ht="15" thickBot="1" x14ac:dyDescent="0.25"/>
    <row r="32" spans="1:6" s="19" customFormat="1" x14ac:dyDescent="0.2">
      <c r="A32" s="10" t="s">
        <v>25</v>
      </c>
      <c r="B32" s="10" t="s">
        <v>2</v>
      </c>
      <c r="C32" s="10" t="s">
        <v>34</v>
      </c>
      <c r="D32" s="10" t="s">
        <v>33</v>
      </c>
      <c r="E32" s="45" t="s">
        <v>29</v>
      </c>
      <c r="F32" s="46" t="s">
        <v>32</v>
      </c>
    </row>
    <row r="33" spans="1:6" ht="28.5" customHeight="1" thickBot="1" x14ac:dyDescent="0.3">
      <c r="A33" s="10">
        <f>Dateneingaben!A23</f>
        <v>2026</v>
      </c>
      <c r="B33" s="39">
        <f>B20</f>
        <v>0</v>
      </c>
      <c r="C33" s="40">
        <f>Jan!E16+Febr!E16+März!E16+April!E16+Mai!E16+Juni!E16+Juli!E16+'Aug (2)'!E16</f>
        <v>0</v>
      </c>
      <c r="D33" s="40">
        <f>Jan!E17+Febr!E17+März!E17+April!E17+Mai!E17+Juni!E17+Juli!E17+'Aug (2)'!E17</f>
        <v>0</v>
      </c>
      <c r="E33" s="40">
        <f>Jan!E18+Febr!E18+März!E18+April!E18+Mai!E18+Juni!E18+Juli!E18+'Aug (2)'!E18</f>
        <v>0</v>
      </c>
      <c r="F33" s="50">
        <f>ROUND((B33-C33-D33-E33)/0.1,0)*0.1</f>
        <v>0</v>
      </c>
    </row>
    <row r="34" spans="1:6" ht="28.5" customHeight="1" x14ac:dyDescent="0.2">
      <c r="B34" s="44"/>
      <c r="C34" s="43"/>
      <c r="D34" s="43"/>
      <c r="E34" s="9"/>
    </row>
    <row r="35" spans="1:6" ht="28.5" customHeight="1" x14ac:dyDescent="0.2">
      <c r="B35" s="44"/>
      <c r="C35" s="43"/>
      <c r="D35" s="43"/>
      <c r="E35" s="9"/>
    </row>
    <row r="40" spans="1:6" x14ac:dyDescent="0.2">
      <c r="C40" s="9"/>
      <c r="E40" s="34"/>
    </row>
    <row r="41" spans="1:6" x14ac:dyDescent="0.2">
      <c r="B41" s="193"/>
      <c r="C41" s="193"/>
      <c r="E41" s="34"/>
    </row>
    <row r="42" spans="1:6" ht="15" x14ac:dyDescent="0.25">
      <c r="A42" s="31"/>
      <c r="F42" s="24"/>
    </row>
    <row r="43" spans="1:6" x14ac:dyDescent="0.2">
      <c r="F43" s="9"/>
    </row>
  </sheetData>
  <mergeCells count="9">
    <mergeCell ref="B41:C41"/>
    <mergeCell ref="E7:F7"/>
    <mergeCell ref="F1:F2"/>
    <mergeCell ref="B5:C5"/>
    <mergeCell ref="B6:C6"/>
    <mergeCell ref="E5:F5"/>
    <mergeCell ref="E6:F6"/>
    <mergeCell ref="A1:B2"/>
    <mergeCell ref="C1:E2"/>
  </mergeCells>
  <phoneticPr fontId="7" type="noConversion"/>
  <pageMargins left="0.78740157499999996" right="0.78740157499999996" top="0.984251969" bottom="0.984251969" header="0.4921259845" footer="0.4921259845"/>
  <pageSetup paperSize="9" scale="99" orientation="portrait" horizontalDpi="1200" verticalDpi="1200" r:id="rId1"/>
  <headerFooter alignWithMargins="0">
    <oddFooter>&amp;L&amp;7&amp;D / &amp;F / MB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36"/>
  <sheetViews>
    <sheetView view="pageBreakPreview" zoomScaleNormal="100" zoomScaleSheetLayoutView="100" workbookViewId="0">
      <selection sqref="A1:AI1"/>
    </sheetView>
  </sheetViews>
  <sheetFormatPr baseColWidth="10" defaultColWidth="11.5546875" defaultRowHeight="14.25" x14ac:dyDescent="0.2"/>
  <cols>
    <col min="1" max="1" width="10" style="1" customWidth="1"/>
    <col min="2" max="32" width="3.21875" style="1" customWidth="1"/>
    <col min="33" max="33" width="12.21875" style="1" bestFit="1" customWidth="1"/>
    <col min="34" max="34" width="5.5546875" style="1" customWidth="1"/>
    <col min="35" max="35" width="12.33203125" style="1" customWidth="1"/>
    <col min="36" max="16384" width="11.5546875" style="1"/>
  </cols>
  <sheetData>
    <row r="1" spans="1:35" ht="16.5" x14ac:dyDescent="0.25">
      <c r="A1" s="207" t="s">
        <v>126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9"/>
    </row>
    <row r="2" spans="1:35" ht="16.5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1:35" ht="15" x14ac:dyDescent="0.25">
      <c r="A3" s="2"/>
      <c r="U3" s="134"/>
      <c r="V3" s="134"/>
      <c r="X3" s="135"/>
      <c r="Z3" s="2"/>
      <c r="AA3" s="2"/>
    </row>
    <row r="4" spans="1:35" ht="15" x14ac:dyDescent="0.25">
      <c r="AG4" s="150" t="s">
        <v>103</v>
      </c>
      <c r="AH4" s="151" t="s">
        <v>102</v>
      </c>
      <c r="AI4" s="151" t="s">
        <v>101</v>
      </c>
    </row>
    <row r="5" spans="1:35" x14ac:dyDescent="0.2">
      <c r="A5" s="8"/>
      <c r="B5" s="146">
        <v>1</v>
      </c>
      <c r="C5" s="147">
        <v>2</v>
      </c>
      <c r="D5" s="147">
        <v>3</v>
      </c>
      <c r="E5" s="147">
        <v>4</v>
      </c>
      <c r="F5" s="147">
        <v>5</v>
      </c>
      <c r="G5" s="147">
        <v>6</v>
      </c>
      <c r="H5" s="147">
        <v>7</v>
      </c>
      <c r="I5" s="147">
        <v>8</v>
      </c>
      <c r="J5" s="147">
        <v>9</v>
      </c>
      <c r="K5" s="147">
        <v>10</v>
      </c>
      <c r="L5" s="147">
        <v>11</v>
      </c>
      <c r="M5" s="147">
        <v>12</v>
      </c>
      <c r="N5" s="147">
        <v>13</v>
      </c>
      <c r="O5" s="147">
        <v>14</v>
      </c>
      <c r="P5" s="147">
        <v>15</v>
      </c>
      <c r="Q5" s="147">
        <v>16</v>
      </c>
      <c r="R5" s="147">
        <v>17</v>
      </c>
      <c r="S5" s="147">
        <v>18</v>
      </c>
      <c r="T5" s="147">
        <v>19</v>
      </c>
      <c r="U5" s="147">
        <v>20</v>
      </c>
      <c r="V5" s="147">
        <v>21</v>
      </c>
      <c r="W5" s="147">
        <v>22</v>
      </c>
      <c r="X5" s="147">
        <v>23</v>
      </c>
      <c r="Y5" s="147">
        <v>24</v>
      </c>
      <c r="Z5" s="147">
        <v>25</v>
      </c>
      <c r="AA5" s="147">
        <v>26</v>
      </c>
      <c r="AB5" s="147">
        <v>27</v>
      </c>
      <c r="AC5" s="147">
        <v>28</v>
      </c>
      <c r="AD5" s="147">
        <v>29</v>
      </c>
      <c r="AE5" s="147">
        <v>30</v>
      </c>
      <c r="AF5" s="148">
        <v>31</v>
      </c>
      <c r="AG5" s="149" t="s">
        <v>112</v>
      </c>
      <c r="AH5" s="149" t="s">
        <v>104</v>
      </c>
      <c r="AI5" s="149" t="s">
        <v>105</v>
      </c>
    </row>
    <row r="6" spans="1:35" x14ac:dyDescent="0.2">
      <c r="A6" s="152" t="s">
        <v>18</v>
      </c>
      <c r="B6" s="137">
        <v>45870</v>
      </c>
      <c r="C6" s="137">
        <v>45871</v>
      </c>
      <c r="D6" s="137">
        <v>45872</v>
      </c>
      <c r="E6" s="137">
        <v>45873</v>
      </c>
      <c r="F6" s="137">
        <v>45874</v>
      </c>
      <c r="G6" s="137">
        <v>45875</v>
      </c>
      <c r="H6" s="137">
        <v>45876</v>
      </c>
      <c r="I6" s="137">
        <v>45877</v>
      </c>
      <c r="J6" s="137">
        <v>45878</v>
      </c>
      <c r="K6" s="137">
        <v>45879</v>
      </c>
      <c r="L6" s="137">
        <v>45880</v>
      </c>
      <c r="M6" s="137">
        <v>45881</v>
      </c>
      <c r="N6" s="137">
        <v>45882</v>
      </c>
      <c r="O6" s="137">
        <v>45883</v>
      </c>
      <c r="P6" s="137">
        <v>45884</v>
      </c>
      <c r="Q6" s="137">
        <v>45885</v>
      </c>
      <c r="R6" s="137">
        <v>45886</v>
      </c>
      <c r="S6" s="137">
        <v>45887</v>
      </c>
      <c r="T6" s="137">
        <v>45888</v>
      </c>
      <c r="U6" s="137">
        <v>45889</v>
      </c>
      <c r="V6" s="137">
        <v>45890</v>
      </c>
      <c r="W6" s="137">
        <v>45891</v>
      </c>
      <c r="X6" s="137">
        <v>45892</v>
      </c>
      <c r="Y6" s="137">
        <v>45893</v>
      </c>
      <c r="Z6" s="137">
        <v>45894</v>
      </c>
      <c r="AA6" s="137">
        <v>45895</v>
      </c>
      <c r="AB6" s="137">
        <v>45896</v>
      </c>
      <c r="AC6" s="137">
        <v>45897</v>
      </c>
      <c r="AD6" s="137">
        <v>45898</v>
      </c>
      <c r="AE6" s="137">
        <v>45899</v>
      </c>
      <c r="AF6" s="137">
        <v>45900</v>
      </c>
      <c r="AG6" s="141"/>
      <c r="AH6" s="142"/>
      <c r="AI6" s="140"/>
    </row>
    <row r="7" spans="1:35" x14ac:dyDescent="0.2">
      <c r="A7" s="153" t="s">
        <v>19</v>
      </c>
      <c r="B7" s="137">
        <v>45901</v>
      </c>
      <c r="C7" s="137">
        <v>45902</v>
      </c>
      <c r="D7" s="137">
        <v>45903</v>
      </c>
      <c r="E7" s="137">
        <v>45904</v>
      </c>
      <c r="F7" s="137">
        <v>45905</v>
      </c>
      <c r="G7" s="137">
        <v>45906</v>
      </c>
      <c r="H7" s="137">
        <v>45907</v>
      </c>
      <c r="I7" s="137">
        <v>45908</v>
      </c>
      <c r="J7" s="137">
        <v>45909</v>
      </c>
      <c r="K7" s="137">
        <v>45910</v>
      </c>
      <c r="L7" s="137">
        <v>45911</v>
      </c>
      <c r="M7" s="137">
        <v>45912</v>
      </c>
      <c r="N7" s="137">
        <v>45913</v>
      </c>
      <c r="O7" s="137">
        <v>45914</v>
      </c>
      <c r="P7" s="137">
        <v>45915</v>
      </c>
      <c r="Q7" s="137">
        <v>45916</v>
      </c>
      <c r="R7" s="137">
        <v>45917</v>
      </c>
      <c r="S7" s="137">
        <v>45918</v>
      </c>
      <c r="T7" s="137">
        <v>45919</v>
      </c>
      <c r="U7" s="137">
        <v>45920</v>
      </c>
      <c r="V7" s="137">
        <v>45921</v>
      </c>
      <c r="W7" s="137">
        <v>45922</v>
      </c>
      <c r="X7" s="137">
        <v>45923</v>
      </c>
      <c r="Y7" s="137">
        <v>45924</v>
      </c>
      <c r="Z7" s="137">
        <v>45925</v>
      </c>
      <c r="AA7" s="137">
        <v>45926</v>
      </c>
      <c r="AB7" s="137">
        <v>45927</v>
      </c>
      <c r="AC7" s="137">
        <v>45928</v>
      </c>
      <c r="AD7" s="137">
        <v>45929</v>
      </c>
      <c r="AE7" s="137">
        <v>45930</v>
      </c>
      <c r="AF7" s="139"/>
      <c r="AG7" s="141"/>
      <c r="AH7" s="142"/>
      <c r="AI7" s="140"/>
    </row>
    <row r="8" spans="1:35" x14ac:dyDescent="0.2">
      <c r="A8" s="153" t="s">
        <v>20</v>
      </c>
      <c r="B8" s="137">
        <v>45931</v>
      </c>
      <c r="C8" s="137">
        <v>45932</v>
      </c>
      <c r="D8" s="137">
        <v>45933</v>
      </c>
      <c r="E8" s="137">
        <v>45934</v>
      </c>
      <c r="F8" s="137">
        <v>45935</v>
      </c>
      <c r="G8" s="137">
        <v>45936</v>
      </c>
      <c r="H8" s="137">
        <v>45937</v>
      </c>
      <c r="I8" s="137">
        <v>45938</v>
      </c>
      <c r="J8" s="137">
        <v>45939</v>
      </c>
      <c r="K8" s="137">
        <v>45940</v>
      </c>
      <c r="L8" s="137">
        <v>45941</v>
      </c>
      <c r="M8" s="137">
        <v>45942</v>
      </c>
      <c r="N8" s="137">
        <v>45943</v>
      </c>
      <c r="O8" s="137">
        <v>45944</v>
      </c>
      <c r="P8" s="137">
        <v>45945</v>
      </c>
      <c r="Q8" s="137">
        <v>45946</v>
      </c>
      <c r="R8" s="137">
        <v>45947</v>
      </c>
      <c r="S8" s="137">
        <v>45948</v>
      </c>
      <c r="T8" s="137">
        <v>45949</v>
      </c>
      <c r="U8" s="137">
        <v>45950</v>
      </c>
      <c r="V8" s="137">
        <v>45951</v>
      </c>
      <c r="W8" s="137">
        <v>45952</v>
      </c>
      <c r="X8" s="137">
        <v>45953</v>
      </c>
      <c r="Y8" s="137">
        <v>45954</v>
      </c>
      <c r="Z8" s="137">
        <v>45955</v>
      </c>
      <c r="AA8" s="137">
        <v>45956</v>
      </c>
      <c r="AB8" s="137">
        <v>45957</v>
      </c>
      <c r="AC8" s="137">
        <v>45958</v>
      </c>
      <c r="AD8" s="137">
        <v>45959</v>
      </c>
      <c r="AE8" s="137">
        <v>45960</v>
      </c>
      <c r="AF8" s="137">
        <v>45961</v>
      </c>
      <c r="AG8" s="141"/>
      <c r="AH8" s="142"/>
      <c r="AI8" s="140"/>
    </row>
    <row r="9" spans="1:35" x14ac:dyDescent="0.2">
      <c r="A9" s="153" t="s">
        <v>21</v>
      </c>
      <c r="B9" s="137">
        <v>45962</v>
      </c>
      <c r="C9" s="137">
        <v>45963</v>
      </c>
      <c r="D9" s="137">
        <v>45964</v>
      </c>
      <c r="E9" s="137">
        <v>45965</v>
      </c>
      <c r="F9" s="137">
        <v>45966</v>
      </c>
      <c r="G9" s="137">
        <v>45967</v>
      </c>
      <c r="H9" s="137">
        <v>45968</v>
      </c>
      <c r="I9" s="137">
        <v>45969</v>
      </c>
      <c r="J9" s="137">
        <v>45970</v>
      </c>
      <c r="K9" s="137">
        <v>45971</v>
      </c>
      <c r="L9" s="137">
        <v>45972</v>
      </c>
      <c r="M9" s="137">
        <v>45973</v>
      </c>
      <c r="N9" s="137">
        <v>45974</v>
      </c>
      <c r="O9" s="137">
        <v>45975</v>
      </c>
      <c r="P9" s="137">
        <v>45976</v>
      </c>
      <c r="Q9" s="137">
        <v>45977</v>
      </c>
      <c r="R9" s="137">
        <v>45978</v>
      </c>
      <c r="S9" s="137">
        <v>45979</v>
      </c>
      <c r="T9" s="137">
        <v>45980</v>
      </c>
      <c r="U9" s="137">
        <v>45981</v>
      </c>
      <c r="V9" s="137">
        <v>45982</v>
      </c>
      <c r="W9" s="137">
        <v>45983</v>
      </c>
      <c r="X9" s="137">
        <v>45984</v>
      </c>
      <c r="Y9" s="137">
        <v>45985</v>
      </c>
      <c r="Z9" s="137">
        <v>45986</v>
      </c>
      <c r="AA9" s="137">
        <v>45987</v>
      </c>
      <c r="AB9" s="137">
        <v>45988</v>
      </c>
      <c r="AC9" s="137">
        <v>45989</v>
      </c>
      <c r="AD9" s="137">
        <v>45990</v>
      </c>
      <c r="AE9" s="137">
        <v>45991</v>
      </c>
      <c r="AF9" s="139"/>
      <c r="AG9" s="141"/>
      <c r="AH9" s="142"/>
      <c r="AI9" s="140"/>
    </row>
    <row r="10" spans="1:35" x14ac:dyDescent="0.2">
      <c r="A10" s="153" t="s">
        <v>22</v>
      </c>
      <c r="B10" s="137">
        <v>45992</v>
      </c>
      <c r="C10" s="137">
        <v>45993</v>
      </c>
      <c r="D10" s="137">
        <v>45994</v>
      </c>
      <c r="E10" s="137">
        <v>45995</v>
      </c>
      <c r="F10" s="137">
        <v>45996</v>
      </c>
      <c r="G10" s="137">
        <v>45997</v>
      </c>
      <c r="H10" s="137">
        <v>45998</v>
      </c>
      <c r="I10" s="137">
        <v>45999</v>
      </c>
      <c r="J10" s="137">
        <v>46000</v>
      </c>
      <c r="K10" s="137">
        <v>46001</v>
      </c>
      <c r="L10" s="137">
        <v>46002</v>
      </c>
      <c r="M10" s="137">
        <v>46003</v>
      </c>
      <c r="N10" s="137">
        <v>46004</v>
      </c>
      <c r="O10" s="137">
        <v>46005</v>
      </c>
      <c r="P10" s="137">
        <v>46006</v>
      </c>
      <c r="Q10" s="137">
        <v>46007</v>
      </c>
      <c r="R10" s="137">
        <v>46008</v>
      </c>
      <c r="S10" s="137">
        <v>46009</v>
      </c>
      <c r="T10" s="137">
        <v>46010</v>
      </c>
      <c r="U10" s="137">
        <v>46011</v>
      </c>
      <c r="V10" s="137">
        <v>46012</v>
      </c>
      <c r="W10" s="137">
        <v>46013</v>
      </c>
      <c r="X10" s="137">
        <v>46014</v>
      </c>
      <c r="Y10" s="137">
        <v>46015</v>
      </c>
      <c r="Z10" s="137">
        <v>46016</v>
      </c>
      <c r="AA10" s="137">
        <v>46017</v>
      </c>
      <c r="AB10" s="137">
        <v>46018</v>
      </c>
      <c r="AC10" s="137">
        <v>46019</v>
      </c>
      <c r="AD10" s="137">
        <v>46020</v>
      </c>
      <c r="AE10" s="137">
        <v>46021</v>
      </c>
      <c r="AF10" s="137">
        <v>46022</v>
      </c>
      <c r="AG10" s="141"/>
      <c r="AH10" s="142"/>
      <c r="AI10" s="140"/>
    </row>
    <row r="11" spans="1:35" x14ac:dyDescent="0.2">
      <c r="A11" s="153" t="s">
        <v>1</v>
      </c>
      <c r="B11" s="137">
        <v>46023</v>
      </c>
      <c r="C11" s="137">
        <v>46024</v>
      </c>
      <c r="D11" s="137">
        <v>46025</v>
      </c>
      <c r="E11" s="137">
        <v>46026</v>
      </c>
      <c r="F11" s="137">
        <v>46027</v>
      </c>
      <c r="G11" s="137">
        <v>46028</v>
      </c>
      <c r="H11" s="137">
        <v>46029</v>
      </c>
      <c r="I11" s="137">
        <v>46030</v>
      </c>
      <c r="J11" s="137">
        <v>46031</v>
      </c>
      <c r="K11" s="137">
        <v>46032</v>
      </c>
      <c r="L11" s="137">
        <v>46033</v>
      </c>
      <c r="M11" s="137">
        <v>46034</v>
      </c>
      <c r="N11" s="137">
        <v>46035</v>
      </c>
      <c r="O11" s="137">
        <v>46036</v>
      </c>
      <c r="P11" s="137">
        <v>46037</v>
      </c>
      <c r="Q11" s="137">
        <v>46038</v>
      </c>
      <c r="R11" s="137">
        <v>46039</v>
      </c>
      <c r="S11" s="137">
        <v>46040</v>
      </c>
      <c r="T11" s="137">
        <v>46041</v>
      </c>
      <c r="U11" s="137">
        <v>46042</v>
      </c>
      <c r="V11" s="137">
        <v>46043</v>
      </c>
      <c r="W11" s="137">
        <v>46044</v>
      </c>
      <c r="X11" s="137">
        <v>46045</v>
      </c>
      <c r="Y11" s="137">
        <v>46046</v>
      </c>
      <c r="Z11" s="137">
        <v>46047</v>
      </c>
      <c r="AA11" s="137">
        <v>46048</v>
      </c>
      <c r="AB11" s="137">
        <v>46049</v>
      </c>
      <c r="AC11" s="137">
        <v>46050</v>
      </c>
      <c r="AD11" s="137">
        <v>46051</v>
      </c>
      <c r="AE11" s="137">
        <v>46052</v>
      </c>
      <c r="AF11" s="137">
        <v>46053</v>
      </c>
      <c r="AG11" s="141"/>
      <c r="AH11" s="142"/>
      <c r="AI11" s="140"/>
    </row>
    <row r="12" spans="1:35" x14ac:dyDescent="0.2">
      <c r="A12" s="153" t="s">
        <v>12</v>
      </c>
      <c r="B12" s="137">
        <v>46054</v>
      </c>
      <c r="C12" s="137">
        <v>46055</v>
      </c>
      <c r="D12" s="137">
        <v>46056</v>
      </c>
      <c r="E12" s="137">
        <v>46057</v>
      </c>
      <c r="F12" s="137">
        <v>46058</v>
      </c>
      <c r="G12" s="137">
        <v>46059</v>
      </c>
      <c r="H12" s="137">
        <v>46060</v>
      </c>
      <c r="I12" s="137">
        <v>46061</v>
      </c>
      <c r="J12" s="137">
        <v>46062</v>
      </c>
      <c r="K12" s="137">
        <v>46063</v>
      </c>
      <c r="L12" s="137">
        <v>46064</v>
      </c>
      <c r="M12" s="137">
        <v>46065</v>
      </c>
      <c r="N12" s="137">
        <v>46066</v>
      </c>
      <c r="O12" s="137">
        <v>46067</v>
      </c>
      <c r="P12" s="137">
        <v>46068</v>
      </c>
      <c r="Q12" s="137">
        <v>46069</v>
      </c>
      <c r="R12" s="137">
        <v>46070</v>
      </c>
      <c r="S12" s="137">
        <v>46071</v>
      </c>
      <c r="T12" s="137">
        <v>46072</v>
      </c>
      <c r="U12" s="137">
        <v>46073</v>
      </c>
      <c r="V12" s="137">
        <v>46074</v>
      </c>
      <c r="W12" s="137">
        <v>46075</v>
      </c>
      <c r="X12" s="137">
        <v>46076</v>
      </c>
      <c r="Y12" s="137">
        <v>46077</v>
      </c>
      <c r="Z12" s="137">
        <v>46078</v>
      </c>
      <c r="AA12" s="137">
        <v>46079</v>
      </c>
      <c r="AB12" s="137">
        <v>46080</v>
      </c>
      <c r="AC12" s="137">
        <v>46081</v>
      </c>
      <c r="AD12" s="137"/>
      <c r="AE12" s="137"/>
      <c r="AF12" s="137"/>
      <c r="AG12" s="141"/>
      <c r="AH12" s="142"/>
      <c r="AI12" s="140"/>
    </row>
    <row r="13" spans="1:35" x14ac:dyDescent="0.2">
      <c r="A13" s="153" t="s">
        <v>13</v>
      </c>
      <c r="B13" s="137">
        <v>46082</v>
      </c>
      <c r="C13" s="137">
        <v>46083</v>
      </c>
      <c r="D13" s="137">
        <v>46084</v>
      </c>
      <c r="E13" s="137">
        <v>46085</v>
      </c>
      <c r="F13" s="137">
        <v>46086</v>
      </c>
      <c r="G13" s="137">
        <v>46087</v>
      </c>
      <c r="H13" s="137">
        <v>46088</v>
      </c>
      <c r="I13" s="137">
        <v>46089</v>
      </c>
      <c r="J13" s="137">
        <v>46090</v>
      </c>
      <c r="K13" s="137">
        <v>46091</v>
      </c>
      <c r="L13" s="137">
        <v>46092</v>
      </c>
      <c r="M13" s="137">
        <v>46093</v>
      </c>
      <c r="N13" s="137">
        <v>46094</v>
      </c>
      <c r="O13" s="137">
        <v>46095</v>
      </c>
      <c r="P13" s="137">
        <v>46096</v>
      </c>
      <c r="Q13" s="137">
        <v>46097</v>
      </c>
      <c r="R13" s="137">
        <v>46098</v>
      </c>
      <c r="S13" s="137">
        <v>46099</v>
      </c>
      <c r="T13" s="137">
        <v>46100</v>
      </c>
      <c r="U13" s="137">
        <v>46101</v>
      </c>
      <c r="V13" s="137">
        <v>46102</v>
      </c>
      <c r="W13" s="137">
        <v>46103</v>
      </c>
      <c r="X13" s="137">
        <v>46104</v>
      </c>
      <c r="Y13" s="137">
        <v>46105</v>
      </c>
      <c r="Z13" s="137">
        <v>46106</v>
      </c>
      <c r="AA13" s="137">
        <v>46107</v>
      </c>
      <c r="AB13" s="137">
        <v>46108</v>
      </c>
      <c r="AC13" s="137">
        <v>46109</v>
      </c>
      <c r="AD13" s="137">
        <v>46110</v>
      </c>
      <c r="AE13" s="137">
        <v>46111</v>
      </c>
      <c r="AF13" s="137">
        <v>46112</v>
      </c>
      <c r="AG13" s="141"/>
      <c r="AH13" s="142"/>
      <c r="AI13" s="140"/>
    </row>
    <row r="14" spans="1:35" x14ac:dyDescent="0.2">
      <c r="A14" s="153" t="s">
        <v>14</v>
      </c>
      <c r="B14" s="137">
        <v>46113</v>
      </c>
      <c r="C14" s="137">
        <v>46114</v>
      </c>
      <c r="D14" s="137">
        <v>46115</v>
      </c>
      <c r="E14" s="137">
        <v>46116</v>
      </c>
      <c r="F14" s="137">
        <v>46117</v>
      </c>
      <c r="G14" s="137">
        <v>46118</v>
      </c>
      <c r="H14" s="137">
        <v>46119</v>
      </c>
      <c r="I14" s="137">
        <v>46120</v>
      </c>
      <c r="J14" s="137">
        <v>46121</v>
      </c>
      <c r="K14" s="137">
        <v>46122</v>
      </c>
      <c r="L14" s="137">
        <v>46123</v>
      </c>
      <c r="M14" s="137">
        <v>46124</v>
      </c>
      <c r="N14" s="137">
        <v>46125</v>
      </c>
      <c r="O14" s="137">
        <v>46126</v>
      </c>
      <c r="P14" s="137">
        <v>46127</v>
      </c>
      <c r="Q14" s="137">
        <v>46128</v>
      </c>
      <c r="R14" s="137">
        <v>46129</v>
      </c>
      <c r="S14" s="137">
        <v>46130</v>
      </c>
      <c r="T14" s="137">
        <v>46131</v>
      </c>
      <c r="U14" s="137">
        <v>46132</v>
      </c>
      <c r="V14" s="137">
        <v>46133</v>
      </c>
      <c r="W14" s="137">
        <v>46134</v>
      </c>
      <c r="X14" s="137">
        <v>46135</v>
      </c>
      <c r="Y14" s="137">
        <v>46136</v>
      </c>
      <c r="Z14" s="137">
        <v>46137</v>
      </c>
      <c r="AA14" s="137">
        <v>46138</v>
      </c>
      <c r="AB14" s="137">
        <v>46139</v>
      </c>
      <c r="AC14" s="137">
        <v>46140</v>
      </c>
      <c r="AD14" s="137">
        <v>46141</v>
      </c>
      <c r="AE14" s="137">
        <v>46142</v>
      </c>
      <c r="AF14" s="139"/>
      <c r="AG14" s="141"/>
      <c r="AH14" s="142"/>
      <c r="AI14" s="140"/>
    </row>
    <row r="15" spans="1:35" x14ac:dyDescent="0.2">
      <c r="A15" s="153" t="s">
        <v>15</v>
      </c>
      <c r="B15" s="137">
        <v>46143</v>
      </c>
      <c r="C15" s="137">
        <v>46144</v>
      </c>
      <c r="D15" s="137">
        <v>46145</v>
      </c>
      <c r="E15" s="137">
        <v>46146</v>
      </c>
      <c r="F15" s="137">
        <v>46147</v>
      </c>
      <c r="G15" s="137">
        <v>46148</v>
      </c>
      <c r="H15" s="137">
        <v>46149</v>
      </c>
      <c r="I15" s="137">
        <v>46150</v>
      </c>
      <c r="J15" s="137">
        <v>46151</v>
      </c>
      <c r="K15" s="137">
        <v>46152</v>
      </c>
      <c r="L15" s="137">
        <v>46153</v>
      </c>
      <c r="M15" s="137">
        <v>46154</v>
      </c>
      <c r="N15" s="137">
        <v>46155</v>
      </c>
      <c r="O15" s="137">
        <v>46156</v>
      </c>
      <c r="P15" s="137">
        <v>46157</v>
      </c>
      <c r="Q15" s="137">
        <v>46158</v>
      </c>
      <c r="R15" s="137">
        <v>46159</v>
      </c>
      <c r="S15" s="137">
        <v>46160</v>
      </c>
      <c r="T15" s="137">
        <v>46161</v>
      </c>
      <c r="U15" s="137">
        <v>46162</v>
      </c>
      <c r="V15" s="137">
        <v>46163</v>
      </c>
      <c r="W15" s="137">
        <v>46164</v>
      </c>
      <c r="X15" s="137">
        <v>46165</v>
      </c>
      <c r="Y15" s="137">
        <v>46166</v>
      </c>
      <c r="Z15" s="137">
        <v>46167</v>
      </c>
      <c r="AA15" s="137">
        <v>46168</v>
      </c>
      <c r="AB15" s="137">
        <v>46169</v>
      </c>
      <c r="AC15" s="137">
        <v>46170</v>
      </c>
      <c r="AD15" s="137">
        <v>46171</v>
      </c>
      <c r="AE15" s="137">
        <v>46172</v>
      </c>
      <c r="AF15" s="137">
        <v>46173</v>
      </c>
      <c r="AG15" s="141"/>
      <c r="AH15" s="142"/>
      <c r="AI15" s="140"/>
    </row>
    <row r="16" spans="1:35" x14ac:dyDescent="0.2">
      <c r="A16" s="153" t="s">
        <v>16</v>
      </c>
      <c r="B16" s="137">
        <v>46174</v>
      </c>
      <c r="C16" s="137">
        <v>46175</v>
      </c>
      <c r="D16" s="137">
        <v>46176</v>
      </c>
      <c r="E16" s="137">
        <v>46177</v>
      </c>
      <c r="F16" s="137">
        <v>46178</v>
      </c>
      <c r="G16" s="137">
        <v>46179</v>
      </c>
      <c r="H16" s="137">
        <v>46180</v>
      </c>
      <c r="I16" s="137">
        <v>46181</v>
      </c>
      <c r="J16" s="137">
        <v>46182</v>
      </c>
      <c r="K16" s="137">
        <v>46183</v>
      </c>
      <c r="L16" s="137">
        <v>46184</v>
      </c>
      <c r="M16" s="137">
        <v>46185</v>
      </c>
      <c r="N16" s="137">
        <v>46186</v>
      </c>
      <c r="O16" s="137">
        <v>46187</v>
      </c>
      <c r="P16" s="137">
        <v>46188</v>
      </c>
      <c r="Q16" s="137">
        <v>46189</v>
      </c>
      <c r="R16" s="137">
        <v>46190</v>
      </c>
      <c r="S16" s="137">
        <v>46191</v>
      </c>
      <c r="T16" s="137">
        <v>46192</v>
      </c>
      <c r="U16" s="137">
        <v>46193</v>
      </c>
      <c r="V16" s="137">
        <v>46194</v>
      </c>
      <c r="W16" s="137">
        <v>46195</v>
      </c>
      <c r="X16" s="137">
        <v>46196</v>
      </c>
      <c r="Y16" s="137">
        <v>46197</v>
      </c>
      <c r="Z16" s="137">
        <v>46198</v>
      </c>
      <c r="AA16" s="137">
        <v>46199</v>
      </c>
      <c r="AB16" s="137">
        <v>46200</v>
      </c>
      <c r="AC16" s="137">
        <v>46201</v>
      </c>
      <c r="AD16" s="137">
        <v>46202</v>
      </c>
      <c r="AE16" s="137">
        <v>46203</v>
      </c>
      <c r="AF16" s="139"/>
      <c r="AG16" s="141"/>
      <c r="AH16" s="142"/>
      <c r="AI16" s="140"/>
    </row>
    <row r="17" spans="1:36" x14ac:dyDescent="0.2">
      <c r="A17" s="153" t="s">
        <v>17</v>
      </c>
      <c r="B17" s="137">
        <v>46204</v>
      </c>
      <c r="C17" s="137">
        <v>46205</v>
      </c>
      <c r="D17" s="137">
        <v>46206</v>
      </c>
      <c r="E17" s="137">
        <v>46207</v>
      </c>
      <c r="F17" s="137">
        <v>46208</v>
      </c>
      <c r="G17" s="137">
        <v>46209</v>
      </c>
      <c r="H17" s="137">
        <v>46210</v>
      </c>
      <c r="I17" s="137">
        <v>46211</v>
      </c>
      <c r="J17" s="137">
        <v>46212</v>
      </c>
      <c r="K17" s="137">
        <v>46213</v>
      </c>
      <c r="L17" s="137">
        <v>46214</v>
      </c>
      <c r="M17" s="137">
        <v>46215</v>
      </c>
      <c r="N17" s="137">
        <v>46216</v>
      </c>
      <c r="O17" s="137">
        <v>46217</v>
      </c>
      <c r="P17" s="137">
        <v>46218</v>
      </c>
      <c r="Q17" s="137">
        <v>46219</v>
      </c>
      <c r="R17" s="137">
        <v>46220</v>
      </c>
      <c r="S17" s="137">
        <v>46221</v>
      </c>
      <c r="T17" s="137">
        <v>46222</v>
      </c>
      <c r="U17" s="137">
        <v>46223</v>
      </c>
      <c r="V17" s="137">
        <v>46224</v>
      </c>
      <c r="W17" s="137">
        <v>46225</v>
      </c>
      <c r="X17" s="137">
        <v>46226</v>
      </c>
      <c r="Y17" s="137">
        <v>46227</v>
      </c>
      <c r="Z17" s="137">
        <v>46228</v>
      </c>
      <c r="AA17" s="137">
        <v>46229</v>
      </c>
      <c r="AB17" s="137">
        <v>46230</v>
      </c>
      <c r="AC17" s="137">
        <v>46231</v>
      </c>
      <c r="AD17" s="137">
        <v>46232</v>
      </c>
      <c r="AE17" s="137">
        <v>46233</v>
      </c>
      <c r="AF17" s="137">
        <v>46234</v>
      </c>
      <c r="AG17" s="141"/>
      <c r="AH17" s="142"/>
      <c r="AI17" s="140"/>
    </row>
    <row r="18" spans="1:36" x14ac:dyDescent="0.2">
      <c r="A18" s="154" t="s">
        <v>18</v>
      </c>
      <c r="B18" s="155">
        <v>46235</v>
      </c>
      <c r="C18" s="155">
        <v>46236</v>
      </c>
      <c r="D18" s="155">
        <v>46237</v>
      </c>
      <c r="E18" s="155">
        <v>46238</v>
      </c>
      <c r="F18" s="155">
        <v>46239</v>
      </c>
      <c r="G18" s="155">
        <v>46240</v>
      </c>
      <c r="H18" s="155">
        <v>46241</v>
      </c>
      <c r="I18" s="155">
        <v>46242</v>
      </c>
      <c r="J18" s="155">
        <v>46243</v>
      </c>
      <c r="K18" s="155">
        <v>46244</v>
      </c>
      <c r="L18" s="155">
        <v>46245</v>
      </c>
      <c r="M18" s="155">
        <v>46246</v>
      </c>
      <c r="N18" s="155">
        <v>46247</v>
      </c>
      <c r="O18" s="155">
        <v>46248</v>
      </c>
      <c r="P18" s="155">
        <v>46249</v>
      </c>
      <c r="Q18" s="155">
        <v>46250</v>
      </c>
      <c r="R18" s="155">
        <v>46251</v>
      </c>
      <c r="S18" s="155">
        <v>46252</v>
      </c>
      <c r="T18" s="155">
        <v>46253</v>
      </c>
      <c r="U18" s="155">
        <v>46254</v>
      </c>
      <c r="V18" s="155">
        <v>46255</v>
      </c>
      <c r="W18" s="155">
        <v>46256</v>
      </c>
      <c r="X18" s="155">
        <v>46257</v>
      </c>
      <c r="Y18" s="155">
        <v>46258</v>
      </c>
      <c r="Z18" s="155">
        <v>46259</v>
      </c>
      <c r="AA18" s="155">
        <v>46260</v>
      </c>
      <c r="AB18" s="155">
        <v>46261</v>
      </c>
      <c r="AC18" s="155">
        <v>46262</v>
      </c>
      <c r="AD18" s="155">
        <v>46263</v>
      </c>
      <c r="AE18" s="155">
        <v>46264</v>
      </c>
      <c r="AF18" s="155">
        <v>46265</v>
      </c>
      <c r="AG18" s="144"/>
      <c r="AH18" s="145"/>
      <c r="AI18" s="143"/>
    </row>
    <row r="19" spans="1:36" x14ac:dyDescent="0.2">
      <c r="AF19" s="28" t="s">
        <v>106</v>
      </c>
      <c r="AG19" s="129">
        <f>SUM(AG6:AG18)</f>
        <v>0</v>
      </c>
      <c r="AH19" s="128"/>
    </row>
    <row r="20" spans="1:36" x14ac:dyDescent="0.2">
      <c r="AF20" s="28" t="s">
        <v>107</v>
      </c>
      <c r="AG20" s="130">
        <f>AI23-AG19</f>
        <v>106.5</v>
      </c>
    </row>
    <row r="21" spans="1:36" x14ac:dyDescent="0.2">
      <c r="AG21" s="204" t="s">
        <v>111</v>
      </c>
      <c r="AH21" s="204"/>
      <c r="AI21" s="1">
        <f>35-Aug!C36-Sept!C36-Okt!C36-Nov!C36-Dez!C36-Jan!C36-Febr!C36-März!C36-April!C36-Mai!C36-Juni!C36-Juli!C36</f>
        <v>35</v>
      </c>
    </row>
    <row r="22" spans="1:36" x14ac:dyDescent="0.2">
      <c r="AG22" s="205" t="s">
        <v>108</v>
      </c>
      <c r="AH22" s="205"/>
      <c r="AI22" s="1">
        <f>70.5-Aug!D36-Sept!D36-Okt!D36-Nov!D36-Dez!D36-Jan!D36-Febr!D36-März!D36-April!D36-Mai!D36-Juni!D36-Juli!D36</f>
        <v>70.5</v>
      </c>
      <c r="AJ22" s="131"/>
    </row>
    <row r="23" spans="1:36" ht="15.75" thickBot="1" x14ac:dyDescent="0.3">
      <c r="AG23" s="206" t="s">
        <v>109</v>
      </c>
      <c r="AH23" s="206"/>
      <c r="AI23" s="132">
        <f>SUM(Kostgeldentschädigung!F5:F7)</f>
        <v>106.5</v>
      </c>
    </row>
    <row r="24" spans="1:36" ht="15" thickTop="1" x14ac:dyDescent="0.2"/>
    <row r="31" spans="1:36" x14ac:dyDescent="0.2">
      <c r="L31" s="133"/>
      <c r="M31" s="133"/>
      <c r="N31" s="133"/>
      <c r="O31" s="138"/>
    </row>
    <row r="32" spans="1:36" x14ac:dyDescent="0.2">
      <c r="L32" s="19"/>
      <c r="M32" s="133"/>
      <c r="N32" s="133"/>
      <c r="O32" s="133"/>
    </row>
    <row r="36" spans="14:15" x14ac:dyDescent="0.2">
      <c r="N36" s="19"/>
      <c r="O36" s="19"/>
    </row>
  </sheetData>
  <mergeCells count="4">
    <mergeCell ref="AG21:AH21"/>
    <mergeCell ref="AG22:AH22"/>
    <mergeCell ref="AG23:AH23"/>
    <mergeCell ref="A1:AI1"/>
  </mergeCells>
  <pageMargins left="0.7" right="0.7" top="0.78740157499999996" bottom="0.78740157499999996" header="0.3" footer="0.3"/>
  <pageSetup paperSize="9" scale="7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Y39"/>
  <sheetViews>
    <sheetView zoomScaleNormal="100" zoomScaleSheetLayoutView="97" workbookViewId="0"/>
  </sheetViews>
  <sheetFormatPr baseColWidth="10" defaultColWidth="10.88671875" defaultRowHeight="15" x14ac:dyDescent="0.25"/>
  <cols>
    <col min="1" max="1" width="11.77734375" style="77" customWidth="1"/>
    <col min="2" max="2" width="4.21875" style="78" customWidth="1"/>
    <col min="3" max="3" width="10" style="77" customWidth="1"/>
    <col min="4" max="4" width="4" style="77" customWidth="1"/>
    <col min="5" max="5" width="4.77734375" style="77" customWidth="1"/>
    <col min="6" max="6" width="10.88671875" style="77"/>
    <col min="7" max="7" width="1.77734375" style="77" bestFit="1" customWidth="1"/>
    <col min="8" max="8" width="11.33203125" style="77" customWidth="1"/>
    <col min="9" max="9" width="10.88671875" style="77"/>
    <col min="10" max="10" width="14.88671875" style="84" customWidth="1"/>
    <col min="11" max="11" width="12.88671875" style="77" customWidth="1"/>
    <col min="12" max="16384" width="10.88671875" style="77"/>
  </cols>
  <sheetData>
    <row r="1" spans="1:10" x14ac:dyDescent="0.25">
      <c r="A1" s="84" t="s">
        <v>88</v>
      </c>
    </row>
    <row r="3" spans="1:10" x14ac:dyDescent="0.25">
      <c r="F3" s="85" t="s">
        <v>71</v>
      </c>
      <c r="H3" s="77" t="s">
        <v>74</v>
      </c>
      <c r="I3" s="77" t="s">
        <v>72</v>
      </c>
      <c r="J3" s="84" t="s">
        <v>73</v>
      </c>
    </row>
    <row r="5" spans="1:10" x14ac:dyDescent="0.25">
      <c r="A5" s="77" t="s">
        <v>6</v>
      </c>
      <c r="B5" s="79">
        <v>5</v>
      </c>
      <c r="C5" s="77" t="s">
        <v>63</v>
      </c>
      <c r="D5" s="77" t="s">
        <v>65</v>
      </c>
      <c r="E5" s="77">
        <v>7</v>
      </c>
      <c r="F5" s="77">
        <f>+B5*E5</f>
        <v>35</v>
      </c>
    </row>
    <row r="6" spans="1:10" x14ac:dyDescent="0.25">
      <c r="A6" s="77" t="s">
        <v>7</v>
      </c>
      <c r="B6" s="106">
        <v>47</v>
      </c>
      <c r="C6" s="77" t="s">
        <v>63</v>
      </c>
      <c r="D6" s="77" t="s">
        <v>65</v>
      </c>
      <c r="E6" s="77">
        <v>1.5</v>
      </c>
      <c r="F6" s="77">
        <f>Kostgeldentschädigung!B6*Kostgeldentschädigung!E6</f>
        <v>70.5</v>
      </c>
      <c r="I6" s="86"/>
    </row>
    <row r="7" spans="1:10" x14ac:dyDescent="0.25">
      <c r="A7" s="87" t="s">
        <v>64</v>
      </c>
      <c r="F7" s="77">
        <v>1</v>
      </c>
      <c r="I7" s="86"/>
    </row>
    <row r="8" spans="1:10" x14ac:dyDescent="0.25">
      <c r="A8" s="88" t="s">
        <v>70</v>
      </c>
      <c r="B8" s="79"/>
      <c r="C8" s="79"/>
      <c r="D8" s="79"/>
      <c r="E8" s="79"/>
      <c r="F8" s="89">
        <f>+E8*B8</f>
        <v>0</v>
      </c>
      <c r="I8" s="86"/>
    </row>
    <row r="9" spans="1:10" x14ac:dyDescent="0.25">
      <c r="A9" s="88" t="s">
        <v>70</v>
      </c>
      <c r="B9" s="79"/>
      <c r="C9" s="79"/>
      <c r="D9" s="79"/>
      <c r="E9" s="79"/>
      <c r="F9" s="89">
        <f>+E9*B9</f>
        <v>0</v>
      </c>
      <c r="I9" s="86"/>
    </row>
    <row r="10" spans="1:10" x14ac:dyDescent="0.25">
      <c r="A10" s="90"/>
      <c r="F10" s="85">
        <f>SUM(F5:F9)</f>
        <v>106.5</v>
      </c>
      <c r="G10" s="77" t="s">
        <v>65</v>
      </c>
      <c r="H10" s="91">
        <v>21.5</v>
      </c>
      <c r="I10" s="92">
        <f>+F10*H10</f>
        <v>2289.75</v>
      </c>
      <c r="J10" s="93">
        <f>+I10/12</f>
        <v>190.8125</v>
      </c>
    </row>
    <row r="11" spans="1:10" x14ac:dyDescent="0.25">
      <c r="A11" s="90"/>
      <c r="F11" s="85"/>
      <c r="H11" s="85"/>
      <c r="I11" s="86"/>
      <c r="J11" s="94"/>
    </row>
    <row r="12" spans="1:10" x14ac:dyDescent="0.25">
      <c r="A12" s="90"/>
      <c r="F12" s="85"/>
      <c r="H12" s="85"/>
      <c r="I12" s="86"/>
      <c r="J12" s="94"/>
    </row>
    <row r="13" spans="1:10" x14ac:dyDescent="0.25">
      <c r="A13" s="90"/>
      <c r="F13" s="85"/>
      <c r="H13" s="85"/>
      <c r="I13" s="86"/>
      <c r="J13" s="94"/>
    </row>
    <row r="14" spans="1:10" x14ac:dyDescent="0.25">
      <c r="A14" s="95" t="s">
        <v>89</v>
      </c>
      <c r="F14" s="85"/>
      <c r="H14" s="85"/>
      <c r="I14" s="86"/>
      <c r="J14" s="94"/>
    </row>
    <row r="15" spans="1:10" x14ac:dyDescent="0.25">
      <c r="A15" s="90"/>
      <c r="F15" s="85"/>
      <c r="H15" s="85"/>
      <c r="I15" s="86"/>
      <c r="J15" s="94"/>
    </row>
    <row r="16" spans="1:10" x14ac:dyDescent="0.25">
      <c r="A16" s="95" t="s">
        <v>66</v>
      </c>
      <c r="F16" s="85"/>
      <c r="H16" s="85"/>
      <c r="I16" s="86"/>
      <c r="J16" s="94"/>
    </row>
    <row r="17" spans="1:10" x14ac:dyDescent="0.25">
      <c r="A17" s="90" t="s">
        <v>69</v>
      </c>
      <c r="F17" s="89">
        <v>34</v>
      </c>
      <c r="H17" s="85"/>
      <c r="I17" s="86"/>
      <c r="J17" s="94"/>
    </row>
    <row r="18" spans="1:10" x14ac:dyDescent="0.25">
      <c r="A18" s="90" t="s">
        <v>67</v>
      </c>
      <c r="F18" s="85">
        <v>4</v>
      </c>
      <c r="H18" s="85"/>
      <c r="I18" s="86"/>
      <c r="J18" s="94"/>
    </row>
    <row r="19" spans="1:10" x14ac:dyDescent="0.25">
      <c r="A19" s="90" t="s">
        <v>85</v>
      </c>
      <c r="B19" s="90" t="s">
        <v>21</v>
      </c>
      <c r="F19" s="85">
        <v>1</v>
      </c>
      <c r="H19" s="85"/>
      <c r="I19" s="86"/>
      <c r="J19" s="94"/>
    </row>
    <row r="20" spans="1:10" x14ac:dyDescent="0.25">
      <c r="A20" s="90" t="s">
        <v>85</v>
      </c>
      <c r="B20" s="90" t="s">
        <v>16</v>
      </c>
      <c r="F20" s="85">
        <v>1</v>
      </c>
      <c r="H20" s="85"/>
      <c r="I20" s="86"/>
      <c r="J20" s="94"/>
    </row>
    <row r="21" spans="1:10" x14ac:dyDescent="0.25">
      <c r="A21" s="88" t="s">
        <v>70</v>
      </c>
      <c r="B21" s="79"/>
      <c r="C21" s="79"/>
      <c r="D21" s="79"/>
      <c r="E21" s="79"/>
      <c r="F21" s="89">
        <f>+E21*B21</f>
        <v>0</v>
      </c>
      <c r="H21" s="85"/>
      <c r="I21" s="86"/>
      <c r="J21" s="94"/>
    </row>
    <row r="22" spans="1:10" x14ac:dyDescent="0.25">
      <c r="A22" s="88" t="s">
        <v>70</v>
      </c>
      <c r="B22" s="79"/>
      <c r="C22" s="79"/>
      <c r="D22" s="79"/>
      <c r="E22" s="79"/>
      <c r="F22" s="89">
        <f>+E22*B22</f>
        <v>0</v>
      </c>
      <c r="H22" s="85"/>
      <c r="I22" s="86"/>
      <c r="J22" s="94"/>
    </row>
    <row r="23" spans="1:10" x14ac:dyDescent="0.25">
      <c r="A23" s="90"/>
      <c r="F23" s="85">
        <f>SUM(F16:F22)</f>
        <v>40</v>
      </c>
      <c r="G23" s="77" t="s">
        <v>65</v>
      </c>
      <c r="H23" s="91">
        <v>10</v>
      </c>
      <c r="I23" s="92">
        <f>+F23*H23</f>
        <v>400</v>
      </c>
      <c r="J23" s="93">
        <f>+I23/12</f>
        <v>33.333333333333336</v>
      </c>
    </row>
    <row r="24" spans="1:10" x14ac:dyDescent="0.25">
      <c r="A24" s="90" t="s">
        <v>86</v>
      </c>
      <c r="F24" s="85">
        <v>6</v>
      </c>
      <c r="G24" s="77" t="s">
        <v>65</v>
      </c>
      <c r="H24" s="91">
        <v>21.5</v>
      </c>
      <c r="I24" s="92">
        <f>+F24*H24</f>
        <v>129</v>
      </c>
      <c r="J24" s="93">
        <f>+I24/12</f>
        <v>10.75</v>
      </c>
    </row>
    <row r="25" spans="1:10" x14ac:dyDescent="0.25">
      <c r="A25" s="90"/>
      <c r="F25" s="85"/>
      <c r="H25" s="96"/>
      <c r="I25" s="96"/>
      <c r="J25" s="97"/>
    </row>
    <row r="26" spans="1:10" ht="15.75" thickBot="1" x14ac:dyDescent="0.3">
      <c r="A26" s="98" t="s">
        <v>87</v>
      </c>
      <c r="B26" s="99"/>
      <c r="C26" s="100"/>
      <c r="D26" s="100"/>
      <c r="E26" s="100"/>
      <c r="F26" s="101"/>
      <c r="G26" s="100"/>
      <c r="H26" s="102"/>
      <c r="I26" s="102">
        <f>I10+I23+I24</f>
        <v>2818.75</v>
      </c>
      <c r="J26" s="103">
        <f>I26/12</f>
        <v>234.89583333333334</v>
      </c>
    </row>
    <row r="27" spans="1:10" ht="15.75" thickTop="1" x14ac:dyDescent="0.25">
      <c r="A27" s="95"/>
      <c r="F27" s="85"/>
      <c r="H27" s="104"/>
      <c r="I27" s="104"/>
      <c r="J27" s="105"/>
    </row>
    <row r="28" spans="1:10" x14ac:dyDescent="0.25">
      <c r="A28" s="95"/>
      <c r="F28" s="85"/>
      <c r="H28" s="104"/>
      <c r="I28" s="104"/>
      <c r="J28" s="105"/>
    </row>
    <row r="29" spans="1:10" x14ac:dyDescent="0.25">
      <c r="A29" s="90"/>
      <c r="F29" s="85"/>
      <c r="H29" s="85"/>
      <c r="I29" s="86"/>
      <c r="J29" s="94"/>
    </row>
    <row r="30" spans="1:10" x14ac:dyDescent="0.25">
      <c r="A30" s="95" t="s">
        <v>68</v>
      </c>
      <c r="F30" s="85"/>
      <c r="H30" s="85"/>
      <c r="I30" s="86"/>
      <c r="J30" s="94"/>
    </row>
    <row r="31" spans="1:10" ht="33.75" customHeight="1" x14ac:dyDescent="0.25">
      <c r="A31" s="210" t="s">
        <v>90</v>
      </c>
      <c r="B31" s="210"/>
      <c r="C31" s="210"/>
      <c r="D31" s="210"/>
      <c r="E31" s="211"/>
      <c r="F31" s="89">
        <v>81</v>
      </c>
      <c r="G31" s="77" t="s">
        <v>65</v>
      </c>
      <c r="H31" s="91">
        <v>21.5</v>
      </c>
      <c r="I31" s="92">
        <f>F31*H31</f>
        <v>1741.5</v>
      </c>
      <c r="J31" s="94"/>
    </row>
    <row r="32" spans="1:10" x14ac:dyDescent="0.25">
      <c r="A32" s="212" t="s">
        <v>91</v>
      </c>
      <c r="B32" s="212"/>
      <c r="C32" s="212"/>
      <c r="D32" s="212"/>
      <c r="E32" s="213"/>
      <c r="F32" s="89">
        <v>9</v>
      </c>
      <c r="G32" s="77" t="s">
        <v>65</v>
      </c>
      <c r="H32" s="91">
        <v>10</v>
      </c>
      <c r="I32" s="92">
        <f>F32*H32</f>
        <v>90</v>
      </c>
      <c r="J32" s="94"/>
    </row>
    <row r="33" spans="1:103" s="166" customFormat="1" ht="16.5" customHeight="1" x14ac:dyDescent="0.25">
      <c r="A33" s="164" t="s">
        <v>93</v>
      </c>
      <c r="B33" s="164"/>
      <c r="C33" s="164"/>
      <c r="D33" s="164"/>
      <c r="E33" s="165"/>
      <c r="F33" s="168">
        <v>6</v>
      </c>
      <c r="G33" s="166" t="s">
        <v>65</v>
      </c>
      <c r="H33" s="169">
        <v>21.5</v>
      </c>
      <c r="I33" s="167">
        <f>F33*H33</f>
        <v>129</v>
      </c>
      <c r="J33" s="94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</row>
    <row r="34" spans="1:103" x14ac:dyDescent="0.25">
      <c r="A34" s="107" t="s">
        <v>92</v>
      </c>
      <c r="B34" s="107"/>
      <c r="C34" s="107"/>
      <c r="D34" s="107"/>
      <c r="E34" s="108"/>
      <c r="F34" s="89">
        <v>4</v>
      </c>
      <c r="G34" s="77" t="s">
        <v>65</v>
      </c>
      <c r="H34" s="91">
        <v>10</v>
      </c>
      <c r="I34" s="92">
        <f>F34*H34</f>
        <v>40</v>
      </c>
      <c r="J34" s="94"/>
    </row>
    <row r="35" spans="1:103" x14ac:dyDescent="0.25">
      <c r="A35" s="88" t="s">
        <v>70</v>
      </c>
      <c r="B35" s="79"/>
      <c r="C35" s="79"/>
      <c r="D35" s="79"/>
      <c r="E35" s="79"/>
      <c r="F35" s="89">
        <f>+E35*B35</f>
        <v>0</v>
      </c>
      <c r="H35" s="85"/>
      <c r="I35" s="86"/>
      <c r="J35" s="94"/>
    </row>
    <row r="36" spans="1:103" x14ac:dyDescent="0.25">
      <c r="A36" s="88" t="s">
        <v>70</v>
      </c>
      <c r="B36" s="79"/>
      <c r="C36" s="79"/>
      <c r="D36" s="79"/>
      <c r="E36" s="79"/>
      <c r="F36" s="89">
        <f>+E36*B36</f>
        <v>0</v>
      </c>
      <c r="H36" s="85"/>
      <c r="I36" s="86"/>
      <c r="J36" s="94"/>
    </row>
    <row r="37" spans="1:103" x14ac:dyDescent="0.25">
      <c r="F37" s="85"/>
      <c r="H37" s="85"/>
      <c r="I37" s="86"/>
    </row>
    <row r="38" spans="1:103" ht="15.75" thickBot="1" x14ac:dyDescent="0.3">
      <c r="A38" s="98" t="s">
        <v>94</v>
      </c>
      <c r="B38" s="99"/>
      <c r="C38" s="100"/>
      <c r="D38" s="100"/>
      <c r="E38" s="100"/>
      <c r="F38" s="101"/>
      <c r="G38" s="100"/>
      <c r="H38" s="102"/>
      <c r="I38" s="102">
        <f>I10+I31+I32+I33+I34</f>
        <v>4290.25</v>
      </c>
      <c r="J38" s="103">
        <f>I38/12</f>
        <v>357.52083333333331</v>
      </c>
    </row>
    <row r="39" spans="1:103" ht="15.75" thickTop="1" x14ac:dyDescent="0.25"/>
  </sheetData>
  <mergeCells count="2">
    <mergeCell ref="A31:E31"/>
    <mergeCell ref="A32:E32"/>
  </mergeCells>
  <pageMargins left="0.7" right="0.7" top="0.78740157499999996" bottom="0.78740157499999996" header="0.3" footer="0.3"/>
  <pageSetup paperSize="9" scale="8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249977111117893"/>
  </sheetPr>
  <dimension ref="A1:H108"/>
  <sheetViews>
    <sheetView view="pageBreakPreview" zoomScale="110" zoomScaleNormal="100" zoomScaleSheetLayoutView="110" workbookViewId="0">
      <selection activeCell="B1" sqref="B1"/>
    </sheetView>
  </sheetViews>
  <sheetFormatPr baseColWidth="10" defaultRowHeight="15" x14ac:dyDescent="0.2"/>
  <cols>
    <col min="1" max="1" width="3.77734375" customWidth="1"/>
    <col min="2" max="2" width="21.33203125" customWidth="1"/>
    <col min="7" max="7" width="17.109375" customWidth="1"/>
    <col min="8" max="8" width="3.6640625" customWidth="1"/>
    <col min="9" max="9" width="6.6640625" customWidth="1"/>
  </cols>
  <sheetData>
    <row r="1" spans="1:8" x14ac:dyDescent="0.2">
      <c r="A1" s="51"/>
      <c r="B1" s="52"/>
      <c r="C1" s="52"/>
      <c r="D1" s="52"/>
      <c r="E1" s="52"/>
      <c r="F1" s="52"/>
      <c r="G1" s="52"/>
      <c r="H1" s="53"/>
    </row>
    <row r="2" spans="1:8" ht="15.75" x14ac:dyDescent="0.25">
      <c r="A2" s="54"/>
      <c r="B2" s="55" t="s">
        <v>75</v>
      </c>
      <c r="H2" s="56"/>
    </row>
    <row r="3" spans="1:8" x14ac:dyDescent="0.2">
      <c r="A3" s="54"/>
      <c r="H3" s="56"/>
    </row>
    <row r="4" spans="1:8" ht="15.75" x14ac:dyDescent="0.25">
      <c r="A4" s="54"/>
      <c r="B4" s="2" t="s">
        <v>2</v>
      </c>
      <c r="C4" s="1" t="s">
        <v>122</v>
      </c>
      <c r="D4" s="1"/>
      <c r="E4" s="1"/>
      <c r="F4" s="64"/>
      <c r="G4" s="63">
        <v>1175</v>
      </c>
      <c r="H4" s="68"/>
    </row>
    <row r="5" spans="1:8" x14ac:dyDescent="0.2">
      <c r="A5" s="54"/>
      <c r="B5" s="1"/>
      <c r="C5" s="1"/>
      <c r="D5" s="1"/>
      <c r="E5" s="1"/>
      <c r="F5" s="64"/>
      <c r="G5" s="64"/>
      <c r="H5" s="68"/>
    </row>
    <row r="6" spans="1:8" ht="15.75" x14ac:dyDescent="0.25">
      <c r="A6" s="54"/>
      <c r="B6" s="2"/>
      <c r="C6" s="1"/>
      <c r="D6" s="1"/>
      <c r="E6" s="1"/>
      <c r="F6" s="64"/>
      <c r="G6" s="64"/>
      <c r="H6" s="68"/>
    </row>
    <row r="7" spans="1:8" ht="15.75" x14ac:dyDescent="0.25">
      <c r="A7" s="54"/>
      <c r="B7" s="2" t="s">
        <v>54</v>
      </c>
      <c r="C7" s="2" t="s">
        <v>53</v>
      </c>
      <c r="D7" s="1"/>
      <c r="E7" s="1"/>
      <c r="F7" s="64"/>
      <c r="G7" s="64"/>
      <c r="H7" s="68"/>
    </row>
    <row r="8" spans="1:8" x14ac:dyDescent="0.2">
      <c r="A8" s="54"/>
      <c r="B8" s="1" t="s">
        <v>46</v>
      </c>
      <c r="C8" s="1" t="s">
        <v>37</v>
      </c>
      <c r="D8" s="61"/>
      <c r="E8" s="1" t="s">
        <v>45</v>
      </c>
      <c r="F8" s="66">
        <f>G4*D8/100</f>
        <v>0</v>
      </c>
      <c r="G8" s="64"/>
      <c r="H8" s="68"/>
    </row>
    <row r="9" spans="1:8" x14ac:dyDescent="0.2">
      <c r="A9" s="54"/>
      <c r="B9" s="1" t="s">
        <v>47</v>
      </c>
      <c r="C9" s="6" t="s">
        <v>38</v>
      </c>
      <c r="D9" s="61"/>
      <c r="E9" s="1" t="s">
        <v>45</v>
      </c>
      <c r="F9" s="66">
        <f>G4*D9/100</f>
        <v>0</v>
      </c>
      <c r="G9" s="64"/>
      <c r="H9" s="68"/>
    </row>
    <row r="10" spans="1:8" x14ac:dyDescent="0.2">
      <c r="A10" s="54"/>
      <c r="B10" s="1" t="s">
        <v>3</v>
      </c>
      <c r="C10" s="1" t="s">
        <v>39</v>
      </c>
      <c r="D10" s="61">
        <v>1.681</v>
      </c>
      <c r="E10" s="1" t="s">
        <v>45</v>
      </c>
      <c r="F10" s="66">
        <f>G4*D10/100</f>
        <v>19.751750000000001</v>
      </c>
      <c r="G10" s="64"/>
      <c r="H10" s="68"/>
    </row>
    <row r="11" spans="1:8" x14ac:dyDescent="0.2">
      <c r="A11" s="54"/>
      <c r="B11" s="1" t="s">
        <v>4</v>
      </c>
      <c r="C11" s="1" t="s">
        <v>38</v>
      </c>
      <c r="D11" s="61">
        <v>0.44</v>
      </c>
      <c r="E11" s="1" t="s">
        <v>45</v>
      </c>
      <c r="F11" s="66">
        <f>G4*D11/100</f>
        <v>5.17</v>
      </c>
      <c r="G11" s="64"/>
      <c r="H11" s="68"/>
    </row>
    <row r="12" spans="1:8" x14ac:dyDescent="0.2">
      <c r="A12" s="54"/>
      <c r="B12" s="184"/>
      <c r="C12" s="184"/>
      <c r="D12" s="1"/>
      <c r="E12" s="1"/>
      <c r="F12" s="62"/>
      <c r="G12" s="64"/>
      <c r="H12" s="68"/>
    </row>
    <row r="13" spans="1:8" x14ac:dyDescent="0.2">
      <c r="A13" s="54"/>
      <c r="B13" s="1" t="s">
        <v>5</v>
      </c>
      <c r="C13" s="1"/>
      <c r="D13" s="1"/>
      <c r="E13" s="1"/>
      <c r="F13" s="62">
        <v>990</v>
      </c>
      <c r="G13" s="64"/>
      <c r="H13" s="68"/>
    </row>
    <row r="14" spans="1:8" ht="15.75" x14ac:dyDescent="0.25">
      <c r="A14" s="54"/>
      <c r="B14" s="31" t="s">
        <v>40</v>
      </c>
      <c r="D14" s="1"/>
      <c r="E14" s="1"/>
      <c r="F14" s="64"/>
      <c r="G14" s="63">
        <f>ROUND(SUM(F8:F13)/0.1,0)*0.1</f>
        <v>1014.9000000000001</v>
      </c>
      <c r="H14" s="68"/>
    </row>
    <row r="15" spans="1:8" ht="15.75" x14ac:dyDescent="0.25">
      <c r="A15" s="54"/>
      <c r="B15" s="12" t="s">
        <v>48</v>
      </c>
      <c r="D15" s="64"/>
      <c r="E15" s="64"/>
      <c r="F15" s="64"/>
      <c r="G15" s="69"/>
      <c r="H15" s="68"/>
    </row>
    <row r="16" spans="1:8" ht="15.75" x14ac:dyDescent="0.25">
      <c r="A16" s="54"/>
      <c r="B16" s="1"/>
      <c r="C16" s="64"/>
      <c r="D16" s="64"/>
      <c r="E16" s="64"/>
      <c r="F16" s="64"/>
      <c r="G16" s="69"/>
      <c r="H16" s="68"/>
    </row>
    <row r="17" spans="1:8" x14ac:dyDescent="0.2">
      <c r="A17" s="54"/>
      <c r="B17" s="1"/>
      <c r="C17" s="65"/>
      <c r="D17" s="1"/>
      <c r="E17" s="1"/>
      <c r="F17" s="64"/>
      <c r="G17" s="64"/>
      <c r="H17" s="68"/>
    </row>
    <row r="18" spans="1:8" ht="15.75" x14ac:dyDescent="0.25">
      <c r="A18" s="54"/>
      <c r="B18" s="2" t="s">
        <v>41</v>
      </c>
      <c r="C18" s="1"/>
      <c r="D18" s="1"/>
      <c r="E18" s="1"/>
      <c r="F18" s="64"/>
      <c r="G18" s="64"/>
      <c r="H18" s="68"/>
    </row>
    <row r="19" spans="1:8" x14ac:dyDescent="0.2">
      <c r="A19" s="54"/>
      <c r="B19" s="1" t="s">
        <v>121</v>
      </c>
      <c r="C19" s="1"/>
      <c r="D19" s="1"/>
      <c r="E19" s="1"/>
      <c r="F19" s="62"/>
      <c r="G19" s="64"/>
      <c r="H19" s="68"/>
    </row>
    <row r="20" spans="1:8" x14ac:dyDescent="0.2">
      <c r="A20" s="54"/>
      <c r="B20" s="1" t="s">
        <v>118</v>
      </c>
      <c r="C20" s="1"/>
      <c r="D20" s="1"/>
      <c r="E20" s="1"/>
      <c r="F20" s="62"/>
      <c r="G20" s="70"/>
      <c r="H20" s="68"/>
    </row>
    <row r="21" spans="1:8" x14ac:dyDescent="0.2">
      <c r="A21" s="54"/>
      <c r="B21" s="214" t="s">
        <v>116</v>
      </c>
      <c r="C21" s="214"/>
      <c r="D21" s="214"/>
      <c r="E21" s="1"/>
      <c r="F21" s="62">
        <v>233.1</v>
      </c>
      <c r="G21" s="64"/>
      <c r="H21" s="68"/>
    </row>
    <row r="22" spans="1:8" ht="15.75" x14ac:dyDescent="0.25">
      <c r="A22" s="54"/>
      <c r="B22" s="31" t="s">
        <v>42</v>
      </c>
      <c r="C22" s="1"/>
      <c r="D22" s="1"/>
      <c r="E22" s="1"/>
      <c r="F22" s="64"/>
      <c r="G22" s="63">
        <f>ROUND(SUM(F19:F21)/0.1,0)*0.1</f>
        <v>233.10000000000002</v>
      </c>
      <c r="H22" s="68"/>
    </row>
    <row r="23" spans="1:8" ht="15.75" thickBot="1" x14ac:dyDescent="0.25">
      <c r="A23" s="54"/>
      <c r="B23" s="1"/>
      <c r="C23" s="1"/>
      <c r="D23" s="1"/>
      <c r="E23" s="1"/>
      <c r="F23" s="64"/>
      <c r="G23" s="71"/>
      <c r="H23" s="68"/>
    </row>
    <row r="24" spans="1:8" ht="17.25" thickTop="1" thickBot="1" x14ac:dyDescent="0.3">
      <c r="A24" s="54"/>
      <c r="B24" s="2" t="s">
        <v>43</v>
      </c>
      <c r="C24" s="1"/>
      <c r="D24" s="1"/>
      <c r="E24" s="1"/>
      <c r="F24" s="64"/>
      <c r="G24" s="67">
        <f>ROUND(SUM(G4+G22-G14)/0.1,0)*0.1</f>
        <v>393.20000000000005</v>
      </c>
      <c r="H24" s="68"/>
    </row>
    <row r="25" spans="1:8" ht="15.75" thickTop="1" x14ac:dyDescent="0.2">
      <c r="A25" s="57"/>
      <c r="B25" s="58"/>
      <c r="C25" s="58"/>
      <c r="D25" s="58"/>
      <c r="E25" s="58"/>
      <c r="F25" s="72"/>
      <c r="G25" s="72"/>
      <c r="H25" s="73"/>
    </row>
    <row r="26" spans="1:8" x14ac:dyDescent="0.2">
      <c r="A26" s="51"/>
      <c r="B26" s="52"/>
      <c r="C26" s="52"/>
      <c r="D26" s="52"/>
      <c r="E26" s="52"/>
      <c r="F26" s="74"/>
      <c r="G26" s="74"/>
      <c r="H26" s="75"/>
    </row>
    <row r="27" spans="1:8" ht="15.75" x14ac:dyDescent="0.25">
      <c r="A27" s="54"/>
      <c r="B27" s="55" t="s">
        <v>76</v>
      </c>
      <c r="F27" s="76"/>
      <c r="G27" s="76"/>
      <c r="H27" s="68"/>
    </row>
    <row r="28" spans="1:8" x14ac:dyDescent="0.2">
      <c r="A28" s="54"/>
      <c r="F28" s="76"/>
      <c r="G28" s="76"/>
      <c r="H28" s="68"/>
    </row>
    <row r="29" spans="1:8" ht="15.75" x14ac:dyDescent="0.25">
      <c r="A29" s="54"/>
      <c r="B29" s="2" t="s">
        <v>2</v>
      </c>
      <c r="C29" s="1" t="s">
        <v>83</v>
      </c>
      <c r="D29" s="1"/>
      <c r="E29" s="1"/>
      <c r="F29" s="64"/>
      <c r="G29" s="63">
        <v>1325</v>
      </c>
      <c r="H29" s="68"/>
    </row>
    <row r="30" spans="1:8" x14ac:dyDescent="0.2">
      <c r="A30" s="54"/>
      <c r="B30" s="1"/>
      <c r="C30" s="1"/>
      <c r="D30" s="1"/>
      <c r="E30" s="1"/>
      <c r="F30" s="64"/>
      <c r="G30" s="64"/>
      <c r="H30" s="68"/>
    </row>
    <row r="31" spans="1:8" ht="15.75" x14ac:dyDescent="0.25">
      <c r="A31" s="54"/>
      <c r="B31" s="2"/>
      <c r="C31" s="1"/>
      <c r="D31" s="1"/>
      <c r="E31" s="1"/>
      <c r="F31" s="64"/>
      <c r="G31" s="64"/>
      <c r="H31" s="68"/>
    </row>
    <row r="32" spans="1:8" ht="15.75" x14ac:dyDescent="0.25">
      <c r="A32" s="54"/>
      <c r="B32" s="2" t="s">
        <v>54</v>
      </c>
      <c r="C32" s="2" t="s">
        <v>53</v>
      </c>
      <c r="D32" s="1"/>
      <c r="E32" s="1"/>
      <c r="F32" s="64"/>
      <c r="G32" s="64"/>
      <c r="H32" s="68"/>
    </row>
    <row r="33" spans="1:8" x14ac:dyDescent="0.2">
      <c r="A33" s="54"/>
      <c r="B33" s="1" t="s">
        <v>46</v>
      </c>
      <c r="C33" s="1" t="s">
        <v>37</v>
      </c>
      <c r="D33" s="61">
        <v>5.2750000000000004</v>
      </c>
      <c r="E33" s="1" t="s">
        <v>45</v>
      </c>
      <c r="F33" s="66">
        <f>G29*D33/100</f>
        <v>69.893750000000011</v>
      </c>
      <c r="G33" s="64"/>
      <c r="H33" s="68"/>
    </row>
    <row r="34" spans="1:8" x14ac:dyDescent="0.2">
      <c r="A34" s="54"/>
      <c r="B34" s="1" t="s">
        <v>47</v>
      </c>
      <c r="C34" s="6" t="s">
        <v>38</v>
      </c>
      <c r="D34" s="61">
        <v>1.1000000000000001</v>
      </c>
      <c r="E34" s="1" t="s">
        <v>45</v>
      </c>
      <c r="F34" s="66">
        <f>G29*D34/100</f>
        <v>14.575000000000003</v>
      </c>
      <c r="G34" s="64"/>
      <c r="H34" s="68"/>
    </row>
    <row r="35" spans="1:8" x14ac:dyDescent="0.2">
      <c r="A35" s="54"/>
      <c r="B35" s="1" t="s">
        <v>3</v>
      </c>
      <c r="C35" s="1" t="s">
        <v>39</v>
      </c>
      <c r="D35" s="61">
        <v>1.681</v>
      </c>
      <c r="E35" s="1" t="s">
        <v>45</v>
      </c>
      <c r="F35" s="66">
        <f>G29*D35/100</f>
        <v>22.273250000000004</v>
      </c>
      <c r="G35" s="64"/>
      <c r="H35" s="68"/>
    </row>
    <row r="36" spans="1:8" x14ac:dyDescent="0.2">
      <c r="A36" s="54"/>
      <c r="B36" s="1" t="s">
        <v>4</v>
      </c>
      <c r="C36" s="1" t="s">
        <v>38</v>
      </c>
      <c r="D36" s="61">
        <v>0.44</v>
      </c>
      <c r="E36" s="1" t="s">
        <v>45</v>
      </c>
      <c r="F36" s="66">
        <f>G29*D36/100</f>
        <v>5.83</v>
      </c>
      <c r="G36" s="64"/>
      <c r="H36" s="68"/>
    </row>
    <row r="37" spans="1:8" x14ac:dyDescent="0.2">
      <c r="A37" s="54"/>
      <c r="B37" s="184"/>
      <c r="C37" s="184"/>
      <c r="D37" s="1"/>
      <c r="E37" s="1"/>
      <c r="F37" s="62"/>
      <c r="G37" s="64"/>
      <c r="H37" s="68"/>
    </row>
    <row r="38" spans="1:8" x14ac:dyDescent="0.2">
      <c r="A38" s="54"/>
      <c r="B38" s="1" t="s">
        <v>5</v>
      </c>
      <c r="C38" s="1"/>
      <c r="D38" s="1"/>
      <c r="E38" s="1"/>
      <c r="F38" s="62">
        <v>990</v>
      </c>
      <c r="G38" s="64"/>
      <c r="H38" s="68"/>
    </row>
    <row r="39" spans="1:8" ht="15.75" x14ac:dyDescent="0.25">
      <c r="A39" s="54"/>
      <c r="B39" s="31" t="s">
        <v>40</v>
      </c>
      <c r="C39" s="1"/>
      <c r="D39" s="1"/>
      <c r="E39" s="1"/>
      <c r="F39" s="64"/>
      <c r="G39" s="63">
        <f>ROUND(SUM(F33:F38)/0.1,0)*0.1</f>
        <v>1102.6000000000001</v>
      </c>
      <c r="H39" s="68"/>
    </row>
    <row r="40" spans="1:8" ht="15.75" x14ac:dyDescent="0.25">
      <c r="A40" s="54"/>
      <c r="B40" s="12" t="s">
        <v>48</v>
      </c>
      <c r="C40" s="1"/>
      <c r="D40" s="1"/>
      <c r="E40" s="1"/>
      <c r="F40" s="64"/>
      <c r="G40" s="69"/>
      <c r="H40" s="68"/>
    </row>
    <row r="41" spans="1:8" ht="15.75" x14ac:dyDescent="0.25">
      <c r="A41" s="54"/>
      <c r="B41" s="1"/>
      <c r="C41" s="64"/>
      <c r="D41" s="64"/>
      <c r="E41" s="64"/>
      <c r="F41" s="64"/>
      <c r="G41" s="69"/>
      <c r="H41" s="68"/>
    </row>
    <row r="42" spans="1:8" x14ac:dyDescent="0.2">
      <c r="A42" s="54"/>
      <c r="B42" s="1"/>
      <c r="C42" s="65"/>
      <c r="D42" s="1"/>
      <c r="E42" s="1"/>
      <c r="F42" s="64"/>
      <c r="G42" s="64"/>
      <c r="H42" s="68"/>
    </row>
    <row r="43" spans="1:8" ht="15.75" x14ac:dyDescent="0.25">
      <c r="A43" s="54"/>
      <c r="B43" s="2" t="s">
        <v>41</v>
      </c>
      <c r="C43" s="1"/>
      <c r="D43" s="1"/>
      <c r="E43" s="1"/>
      <c r="F43" s="64"/>
      <c r="G43" s="64"/>
      <c r="H43" s="68"/>
    </row>
    <row r="44" spans="1:8" x14ac:dyDescent="0.2">
      <c r="A44" s="54"/>
      <c r="B44" s="1" t="s">
        <v>117</v>
      </c>
      <c r="C44" s="1"/>
      <c r="D44" s="1"/>
      <c r="E44" s="1"/>
      <c r="F44" s="62"/>
      <c r="G44" s="64"/>
      <c r="H44" s="68"/>
    </row>
    <row r="45" spans="1:8" x14ac:dyDescent="0.2">
      <c r="A45" s="54"/>
      <c r="B45" s="1" t="s">
        <v>118</v>
      </c>
      <c r="C45" s="1"/>
      <c r="D45" s="1"/>
      <c r="E45" s="1"/>
      <c r="F45" s="62"/>
      <c r="G45" s="70"/>
      <c r="H45" s="68"/>
    </row>
    <row r="46" spans="1:8" x14ac:dyDescent="0.2">
      <c r="A46" s="54"/>
      <c r="B46" s="214" t="s">
        <v>116</v>
      </c>
      <c r="C46" s="214"/>
      <c r="D46" s="214"/>
      <c r="E46" s="1"/>
      <c r="F46" s="62">
        <v>233.1</v>
      </c>
      <c r="G46" s="64"/>
      <c r="H46" s="68"/>
    </row>
    <row r="47" spans="1:8" ht="15.75" x14ac:dyDescent="0.25">
      <c r="A47" s="54"/>
      <c r="B47" s="31" t="s">
        <v>42</v>
      </c>
      <c r="C47" s="1"/>
      <c r="D47" s="1"/>
      <c r="E47" s="1"/>
      <c r="F47" s="64"/>
      <c r="G47" s="63">
        <f>ROUND(SUM(F44:F46)/0.1,0)*0.1</f>
        <v>233.10000000000002</v>
      </c>
      <c r="H47" s="68"/>
    </row>
    <row r="48" spans="1:8" ht="15.75" thickBot="1" x14ac:dyDescent="0.25">
      <c r="A48" s="54"/>
      <c r="B48" s="1"/>
      <c r="C48" s="1"/>
      <c r="D48" s="1"/>
      <c r="E48" s="1"/>
      <c r="F48" s="64"/>
      <c r="G48" s="71"/>
      <c r="H48" s="68"/>
    </row>
    <row r="49" spans="1:8" ht="17.25" thickTop="1" thickBot="1" x14ac:dyDescent="0.3">
      <c r="A49" s="54"/>
      <c r="B49" s="2" t="s">
        <v>43</v>
      </c>
      <c r="C49" s="1"/>
      <c r="D49" s="1"/>
      <c r="E49" s="1"/>
      <c r="F49" s="64"/>
      <c r="G49" s="67">
        <f>ROUND(SUM(G29+G47-G39)/0.1,0)*0.1</f>
        <v>455.5</v>
      </c>
      <c r="H49" s="68"/>
    </row>
    <row r="50" spans="1:8" ht="15.75" thickTop="1" x14ac:dyDescent="0.2">
      <c r="A50" s="57"/>
      <c r="B50" s="58"/>
      <c r="C50" s="58"/>
      <c r="D50" s="58"/>
      <c r="E50" s="58"/>
      <c r="F50" s="72"/>
      <c r="G50" s="72"/>
      <c r="H50" s="73"/>
    </row>
    <row r="51" spans="1:8" x14ac:dyDescent="0.2">
      <c r="A51" s="51"/>
      <c r="B51" s="52"/>
      <c r="C51" s="52"/>
      <c r="D51" s="52"/>
      <c r="E51" s="52"/>
      <c r="F51" s="74"/>
      <c r="G51" s="74"/>
      <c r="H51" s="75"/>
    </row>
    <row r="52" spans="1:8" ht="15.75" x14ac:dyDescent="0.25">
      <c r="A52" s="54"/>
      <c r="B52" s="55" t="s">
        <v>123</v>
      </c>
      <c r="F52" s="76"/>
      <c r="G52" s="76"/>
      <c r="H52" s="68"/>
    </row>
    <row r="53" spans="1:8" x14ac:dyDescent="0.2">
      <c r="A53" s="54"/>
      <c r="B53" s="59" t="s">
        <v>77</v>
      </c>
      <c r="F53" s="76"/>
      <c r="G53" s="76"/>
      <c r="H53" s="68"/>
    </row>
    <row r="54" spans="1:8" x14ac:dyDescent="0.2">
      <c r="A54" s="54"/>
      <c r="F54" s="76"/>
      <c r="G54" s="76"/>
      <c r="H54" s="68"/>
    </row>
    <row r="55" spans="1:8" ht="15.75" x14ac:dyDescent="0.25">
      <c r="A55" s="54"/>
      <c r="B55" s="2" t="s">
        <v>2</v>
      </c>
      <c r="C55" s="1" t="s">
        <v>82</v>
      </c>
      <c r="D55" s="1"/>
      <c r="E55" s="1"/>
      <c r="F55" s="64"/>
      <c r="G55" s="63">
        <v>1400</v>
      </c>
      <c r="H55" s="68"/>
    </row>
    <row r="56" spans="1:8" x14ac:dyDescent="0.2">
      <c r="A56" s="54"/>
      <c r="B56" s="1"/>
      <c r="C56" s="1"/>
      <c r="D56" s="1"/>
      <c r="E56" s="1"/>
      <c r="F56" s="64"/>
      <c r="G56" s="64"/>
      <c r="H56" s="68"/>
    </row>
    <row r="57" spans="1:8" ht="15.75" x14ac:dyDescent="0.25">
      <c r="A57" s="54"/>
      <c r="B57" s="2"/>
      <c r="C57" s="1"/>
      <c r="D57" s="1"/>
      <c r="E57" s="1"/>
      <c r="F57" s="64"/>
      <c r="G57" s="64"/>
      <c r="H57" s="68"/>
    </row>
    <row r="58" spans="1:8" ht="15.75" x14ac:dyDescent="0.25">
      <c r="A58" s="54"/>
      <c r="B58" s="2" t="s">
        <v>54</v>
      </c>
      <c r="C58" s="2" t="s">
        <v>53</v>
      </c>
      <c r="D58" s="1"/>
      <c r="E58" s="1"/>
      <c r="F58" s="64"/>
      <c r="G58" s="64"/>
      <c r="H58" s="68"/>
    </row>
    <row r="59" spans="1:8" x14ac:dyDescent="0.2">
      <c r="A59" s="54"/>
      <c r="B59" s="1" t="s">
        <v>46</v>
      </c>
      <c r="C59" s="1" t="s">
        <v>37</v>
      </c>
      <c r="D59" s="61">
        <v>5.2750000000000004</v>
      </c>
      <c r="E59" s="1" t="s">
        <v>45</v>
      </c>
      <c r="F59" s="66">
        <f>G55*D59/100</f>
        <v>73.850000000000009</v>
      </c>
      <c r="G59" s="64"/>
      <c r="H59" s="68"/>
    </row>
    <row r="60" spans="1:8" x14ac:dyDescent="0.2">
      <c r="A60" s="54"/>
      <c r="B60" s="1" t="s">
        <v>47</v>
      </c>
      <c r="C60" s="6" t="s">
        <v>38</v>
      </c>
      <c r="D60" s="61">
        <v>1.1000000000000001</v>
      </c>
      <c r="E60" s="1" t="s">
        <v>45</v>
      </c>
      <c r="F60" s="66">
        <f>G55*D60/100</f>
        <v>15.400000000000002</v>
      </c>
      <c r="G60" s="64"/>
      <c r="H60" s="68"/>
    </row>
    <row r="61" spans="1:8" x14ac:dyDescent="0.2">
      <c r="A61" s="54"/>
      <c r="B61" s="1" t="s">
        <v>3</v>
      </c>
      <c r="C61" s="1" t="s">
        <v>39</v>
      </c>
      <c r="D61" s="61">
        <v>1.681</v>
      </c>
      <c r="E61" s="1" t="s">
        <v>45</v>
      </c>
      <c r="F61" s="66">
        <f>G55*D61/100</f>
        <v>23.534000000000002</v>
      </c>
      <c r="G61" s="64"/>
      <c r="H61" s="68"/>
    </row>
    <row r="62" spans="1:8" x14ac:dyDescent="0.2">
      <c r="A62" s="54"/>
      <c r="B62" s="1" t="s">
        <v>4</v>
      </c>
      <c r="C62" s="1" t="s">
        <v>38</v>
      </c>
      <c r="D62" s="61">
        <v>0.44</v>
      </c>
      <c r="E62" s="1" t="s">
        <v>45</v>
      </c>
      <c r="F62" s="66">
        <f>G55*D62/100</f>
        <v>6.16</v>
      </c>
      <c r="G62" s="64"/>
      <c r="H62" s="68"/>
    </row>
    <row r="63" spans="1:8" x14ac:dyDescent="0.2">
      <c r="A63" s="54"/>
      <c r="B63" s="184"/>
      <c r="C63" s="184"/>
      <c r="D63" s="1"/>
      <c r="E63" s="1"/>
      <c r="F63" s="62"/>
      <c r="G63" s="64"/>
      <c r="H63" s="68"/>
    </row>
    <row r="64" spans="1:8" x14ac:dyDescent="0.2">
      <c r="A64" s="54"/>
      <c r="B64" s="1" t="s">
        <v>5</v>
      </c>
      <c r="C64" s="1"/>
      <c r="D64" s="1"/>
      <c r="E64" s="1"/>
      <c r="F64" s="62">
        <v>990</v>
      </c>
      <c r="G64" s="64"/>
      <c r="H64" s="68"/>
    </row>
    <row r="65" spans="1:8" ht="15.75" x14ac:dyDescent="0.25">
      <c r="A65" s="54"/>
      <c r="B65" s="31" t="s">
        <v>40</v>
      </c>
      <c r="C65" s="1"/>
      <c r="D65" s="1"/>
      <c r="E65" s="1"/>
      <c r="F65" s="64"/>
      <c r="G65" s="63">
        <f>ROUND(SUM(F59:F64)/0.1,0)*0.1</f>
        <v>1108.9000000000001</v>
      </c>
      <c r="H65" s="68"/>
    </row>
    <row r="66" spans="1:8" ht="15.75" x14ac:dyDescent="0.25">
      <c r="A66" s="54"/>
      <c r="B66" s="12" t="s">
        <v>48</v>
      </c>
      <c r="C66" s="1"/>
      <c r="D66" s="1"/>
      <c r="E66" s="1"/>
      <c r="F66" s="64"/>
      <c r="G66" s="69"/>
      <c r="H66" s="68"/>
    </row>
    <row r="67" spans="1:8" ht="15.75" x14ac:dyDescent="0.25">
      <c r="A67" s="54"/>
      <c r="B67" s="1"/>
      <c r="C67" s="64"/>
      <c r="D67" s="64"/>
      <c r="E67" s="64"/>
      <c r="F67" s="64"/>
      <c r="G67" s="69"/>
      <c r="H67" s="68"/>
    </row>
    <row r="68" spans="1:8" x14ac:dyDescent="0.2">
      <c r="A68" s="54"/>
      <c r="B68" s="1"/>
      <c r="C68" s="65"/>
      <c r="D68" s="1"/>
      <c r="E68" s="1"/>
      <c r="F68" s="64"/>
      <c r="G68" s="64"/>
      <c r="H68" s="68"/>
    </row>
    <row r="69" spans="1:8" ht="15.75" x14ac:dyDescent="0.25">
      <c r="A69" s="54"/>
      <c r="B69" s="2" t="s">
        <v>41</v>
      </c>
      <c r="C69" s="1"/>
      <c r="D69" s="1"/>
      <c r="E69" s="1"/>
      <c r="F69" s="64"/>
      <c r="G69" s="64"/>
      <c r="H69" s="68"/>
    </row>
    <row r="70" spans="1:8" x14ac:dyDescent="0.2">
      <c r="A70" s="54"/>
      <c r="B70" s="1" t="s">
        <v>115</v>
      </c>
      <c r="C70" s="1"/>
      <c r="D70" s="1"/>
      <c r="E70" s="1"/>
      <c r="F70" s="62"/>
      <c r="G70" s="64"/>
      <c r="H70" s="68"/>
    </row>
    <row r="71" spans="1:8" x14ac:dyDescent="0.2">
      <c r="A71" s="54"/>
      <c r="B71" s="1" t="s">
        <v>119</v>
      </c>
      <c r="C71" s="1"/>
      <c r="D71" s="1"/>
      <c r="E71" s="1"/>
      <c r="F71" s="62"/>
      <c r="G71" s="70"/>
      <c r="H71" s="68"/>
    </row>
    <row r="72" spans="1:8" x14ac:dyDescent="0.2">
      <c r="A72" s="54"/>
      <c r="B72" s="214" t="s">
        <v>116</v>
      </c>
      <c r="C72" s="214"/>
      <c r="D72" s="214"/>
      <c r="E72" s="1"/>
      <c r="F72" s="62">
        <v>347.67</v>
      </c>
      <c r="G72" s="64"/>
      <c r="H72" s="68"/>
    </row>
    <row r="73" spans="1:8" ht="15.75" x14ac:dyDescent="0.25">
      <c r="A73" s="54"/>
      <c r="B73" s="31" t="s">
        <v>42</v>
      </c>
      <c r="C73" s="1"/>
      <c r="D73" s="1"/>
      <c r="E73" s="1"/>
      <c r="F73" s="64"/>
      <c r="G73" s="63">
        <f>ROUND(SUM(F70:F72)/0.1,0)*0.1</f>
        <v>347.70000000000005</v>
      </c>
      <c r="H73" s="68"/>
    </row>
    <row r="74" spans="1:8" ht="15.75" thickBot="1" x14ac:dyDescent="0.25">
      <c r="A74" s="54"/>
      <c r="B74" s="1"/>
      <c r="C74" s="1"/>
      <c r="D74" s="1"/>
      <c r="E74" s="1"/>
      <c r="F74" s="64"/>
      <c r="G74" s="71"/>
      <c r="H74" s="68"/>
    </row>
    <row r="75" spans="1:8" ht="17.25" thickTop="1" thickBot="1" x14ac:dyDescent="0.3">
      <c r="A75" s="54"/>
      <c r="B75" s="2" t="s">
        <v>43</v>
      </c>
      <c r="C75" s="1"/>
      <c r="D75" s="1"/>
      <c r="E75" s="1"/>
      <c r="F75" s="64"/>
      <c r="G75" s="67">
        <f>ROUND(SUM(G55+G73-G65)/0.1,0)*0.1</f>
        <v>638.80000000000007</v>
      </c>
      <c r="H75" s="68"/>
    </row>
    <row r="76" spans="1:8" ht="15.75" thickTop="1" x14ac:dyDescent="0.2">
      <c r="A76" s="57"/>
      <c r="B76" s="58"/>
      <c r="C76" s="58"/>
      <c r="D76" s="58"/>
      <c r="E76" s="58"/>
      <c r="F76" s="72"/>
      <c r="G76" s="72"/>
      <c r="H76" s="73"/>
    </row>
    <row r="77" spans="1:8" x14ac:dyDescent="0.2">
      <c r="A77" s="51"/>
      <c r="B77" s="52"/>
      <c r="C77" s="52"/>
      <c r="D77" s="52"/>
      <c r="E77" s="52"/>
      <c r="F77" s="74"/>
      <c r="G77" s="74"/>
      <c r="H77" s="75"/>
    </row>
    <row r="78" spans="1:8" ht="15.75" x14ac:dyDescent="0.25">
      <c r="A78" s="54"/>
      <c r="B78" s="55" t="s">
        <v>123</v>
      </c>
      <c r="F78" s="76"/>
      <c r="G78" s="76"/>
      <c r="H78" s="68"/>
    </row>
    <row r="79" spans="1:8" x14ac:dyDescent="0.2">
      <c r="A79" s="54"/>
      <c r="B79" s="59" t="s">
        <v>78</v>
      </c>
      <c r="F79" s="76"/>
      <c r="G79" s="76"/>
      <c r="H79" s="68"/>
    </row>
    <row r="80" spans="1:8" x14ac:dyDescent="0.2">
      <c r="A80" s="54"/>
      <c r="F80" s="76"/>
      <c r="G80" s="76"/>
      <c r="H80" s="68"/>
    </row>
    <row r="81" spans="1:8" ht="15.75" x14ac:dyDescent="0.25">
      <c r="A81" s="54"/>
      <c r="B81" s="2" t="s">
        <v>2</v>
      </c>
      <c r="C81" s="1" t="s">
        <v>81</v>
      </c>
      <c r="D81" s="1"/>
      <c r="E81" s="1"/>
      <c r="F81" s="64"/>
      <c r="G81" s="63">
        <v>1175</v>
      </c>
      <c r="H81" s="68"/>
    </row>
    <row r="82" spans="1:8" x14ac:dyDescent="0.2">
      <c r="A82" s="54"/>
      <c r="B82" s="1"/>
      <c r="C82" s="1"/>
      <c r="D82" s="1"/>
      <c r="E82" s="1"/>
      <c r="F82" s="64"/>
      <c r="G82" s="64"/>
      <c r="H82" s="68"/>
    </row>
    <row r="83" spans="1:8" ht="15.75" x14ac:dyDescent="0.25">
      <c r="A83" s="54"/>
      <c r="B83" s="2"/>
      <c r="C83" s="1"/>
      <c r="D83" s="1"/>
      <c r="E83" s="1"/>
      <c r="F83" s="64"/>
      <c r="G83" s="64"/>
      <c r="H83" s="68"/>
    </row>
    <row r="84" spans="1:8" ht="15.75" x14ac:dyDescent="0.25">
      <c r="A84" s="54"/>
      <c r="B84" s="2" t="s">
        <v>54</v>
      </c>
      <c r="C84" s="2" t="s">
        <v>53</v>
      </c>
      <c r="D84" s="1"/>
      <c r="E84" s="1"/>
      <c r="F84" s="64"/>
      <c r="G84" s="64"/>
      <c r="H84" s="68"/>
    </row>
    <row r="85" spans="1:8" x14ac:dyDescent="0.2">
      <c r="A85" s="54"/>
      <c r="B85" s="1" t="s">
        <v>46</v>
      </c>
      <c r="C85" s="1" t="s">
        <v>37</v>
      </c>
      <c r="D85" s="61">
        <v>5.2750000000000004</v>
      </c>
      <c r="E85" s="1" t="s">
        <v>45</v>
      </c>
      <c r="F85" s="66">
        <f>G81*D85/100</f>
        <v>61.981250000000003</v>
      </c>
      <c r="G85" s="64"/>
      <c r="H85" s="68"/>
    </row>
    <row r="86" spans="1:8" x14ac:dyDescent="0.2">
      <c r="A86" s="54"/>
      <c r="B86" s="1" t="s">
        <v>47</v>
      </c>
      <c r="C86" s="6" t="s">
        <v>38</v>
      </c>
      <c r="D86" s="61">
        <v>1.1000000000000001</v>
      </c>
      <c r="E86" s="1" t="s">
        <v>45</v>
      </c>
      <c r="F86" s="66">
        <f>G81*D86/100</f>
        <v>12.925000000000001</v>
      </c>
      <c r="G86" s="64"/>
      <c r="H86" s="68"/>
    </row>
    <row r="87" spans="1:8" x14ac:dyDescent="0.2">
      <c r="A87" s="54"/>
      <c r="B87" s="1" t="s">
        <v>3</v>
      </c>
      <c r="C87" s="1" t="s">
        <v>39</v>
      </c>
      <c r="D87" s="61">
        <v>1.681</v>
      </c>
      <c r="E87" s="1" t="s">
        <v>45</v>
      </c>
      <c r="F87" s="66">
        <f>G81*D87/100</f>
        <v>19.751750000000001</v>
      </c>
      <c r="G87" s="64"/>
      <c r="H87" s="68"/>
    </row>
    <row r="88" spans="1:8" x14ac:dyDescent="0.2">
      <c r="A88" s="54"/>
      <c r="B88" s="1" t="s">
        <v>4</v>
      </c>
      <c r="C88" s="1" t="s">
        <v>38</v>
      </c>
      <c r="D88" s="61">
        <v>0.44</v>
      </c>
      <c r="E88" s="1" t="s">
        <v>45</v>
      </c>
      <c r="F88" s="66">
        <f>G81*D88/100</f>
        <v>5.17</v>
      </c>
      <c r="G88" s="64"/>
      <c r="H88" s="68"/>
    </row>
    <row r="89" spans="1:8" x14ac:dyDescent="0.2">
      <c r="A89" s="54"/>
      <c r="B89" s="184"/>
      <c r="C89" s="184"/>
      <c r="D89" s="1"/>
      <c r="E89" s="1"/>
      <c r="F89" s="62"/>
      <c r="G89" s="64"/>
      <c r="H89" s="68"/>
    </row>
    <row r="90" spans="1:8" x14ac:dyDescent="0.2">
      <c r="A90" s="54"/>
      <c r="B90" s="1" t="s">
        <v>5</v>
      </c>
      <c r="C90" s="1"/>
      <c r="D90" s="1"/>
      <c r="E90" s="1"/>
      <c r="F90" s="62">
        <v>645</v>
      </c>
      <c r="G90" s="64"/>
      <c r="H90" s="68"/>
    </row>
    <row r="91" spans="1:8" ht="15.75" x14ac:dyDescent="0.25">
      <c r="A91" s="54"/>
      <c r="B91" s="31" t="s">
        <v>40</v>
      </c>
      <c r="C91" s="1"/>
      <c r="D91" s="1"/>
      <c r="E91" s="1"/>
      <c r="F91" s="64"/>
      <c r="G91" s="63">
        <f>ROUND(SUM(F85:F90)/0.1,0)*0.1</f>
        <v>744.80000000000007</v>
      </c>
      <c r="H91" s="68"/>
    </row>
    <row r="92" spans="1:8" ht="15.75" x14ac:dyDescent="0.25">
      <c r="A92" s="54"/>
      <c r="B92" s="12" t="s">
        <v>48</v>
      </c>
      <c r="C92" s="1"/>
      <c r="D92" s="1"/>
      <c r="E92" s="1"/>
      <c r="F92" s="64"/>
      <c r="G92" s="69"/>
      <c r="H92" s="68"/>
    </row>
    <row r="93" spans="1:8" ht="15.75" x14ac:dyDescent="0.25">
      <c r="A93" s="54"/>
      <c r="B93" s="1"/>
      <c r="C93" s="64"/>
      <c r="D93" s="1"/>
      <c r="E93" s="1"/>
      <c r="F93" s="64"/>
      <c r="G93" s="69"/>
      <c r="H93" s="68"/>
    </row>
    <row r="94" spans="1:8" x14ac:dyDescent="0.2">
      <c r="A94" s="54"/>
      <c r="B94" s="1"/>
      <c r="C94" s="65"/>
      <c r="D94" s="1"/>
      <c r="E94" s="1"/>
      <c r="F94" s="64"/>
      <c r="G94" s="64"/>
      <c r="H94" s="68"/>
    </row>
    <row r="95" spans="1:8" ht="15.75" x14ac:dyDescent="0.25">
      <c r="A95" s="54"/>
      <c r="B95" s="2" t="s">
        <v>41</v>
      </c>
      <c r="C95" s="1"/>
      <c r="D95" s="1"/>
      <c r="E95" s="1"/>
      <c r="F95" s="64"/>
      <c r="G95" s="64"/>
      <c r="H95" s="68"/>
    </row>
    <row r="96" spans="1:8" x14ac:dyDescent="0.2">
      <c r="A96" s="54"/>
      <c r="B96" s="1" t="s">
        <v>115</v>
      </c>
      <c r="C96" s="1"/>
      <c r="D96" s="1"/>
      <c r="E96" s="1"/>
      <c r="F96" s="62"/>
      <c r="G96" s="64"/>
      <c r="H96" s="68"/>
    </row>
    <row r="97" spans="1:8" x14ac:dyDescent="0.2">
      <c r="A97" s="54"/>
      <c r="B97" s="1" t="s">
        <v>118</v>
      </c>
      <c r="C97" s="1"/>
      <c r="D97" s="1"/>
      <c r="E97" s="1"/>
      <c r="F97" s="62"/>
      <c r="G97" s="70"/>
      <c r="H97" s="68"/>
    </row>
    <row r="98" spans="1:8" x14ac:dyDescent="0.2">
      <c r="A98" s="54"/>
      <c r="B98" s="214" t="s">
        <v>116</v>
      </c>
      <c r="C98" s="214"/>
      <c r="D98" s="1"/>
      <c r="E98" s="1"/>
      <c r="F98" s="62">
        <v>347.67</v>
      </c>
      <c r="G98" s="64"/>
      <c r="H98" s="68"/>
    </row>
    <row r="99" spans="1:8" ht="15.75" x14ac:dyDescent="0.25">
      <c r="A99" s="54"/>
      <c r="B99" s="31" t="s">
        <v>42</v>
      </c>
      <c r="C99" s="1"/>
      <c r="D99" s="1"/>
      <c r="E99" s="1"/>
      <c r="F99" s="64"/>
      <c r="G99" s="63">
        <f>ROUND(SUM(F96:F98)/0.1,0)*0.1</f>
        <v>347.70000000000005</v>
      </c>
      <c r="H99" s="68"/>
    </row>
    <row r="100" spans="1:8" ht="15.75" thickBot="1" x14ac:dyDescent="0.25">
      <c r="A100" s="54"/>
      <c r="B100" s="1"/>
      <c r="C100" s="1"/>
      <c r="D100" s="1"/>
      <c r="E100" s="1"/>
      <c r="F100" s="64"/>
      <c r="G100" s="71"/>
      <c r="H100" s="68"/>
    </row>
    <row r="101" spans="1:8" ht="17.25" thickTop="1" thickBot="1" x14ac:dyDescent="0.3">
      <c r="A101" s="54"/>
      <c r="B101" s="2" t="s">
        <v>43</v>
      </c>
      <c r="C101" s="1"/>
      <c r="D101" s="1"/>
      <c r="E101" s="1"/>
      <c r="F101" s="64"/>
      <c r="G101" s="67">
        <f>ROUND(SUM(G81+G99-G91)/0.1,0)*0.1</f>
        <v>777.90000000000009</v>
      </c>
      <c r="H101" s="68"/>
    </row>
    <row r="102" spans="1:8" ht="15.75" thickTop="1" x14ac:dyDescent="0.2">
      <c r="A102" s="57"/>
      <c r="B102" s="58"/>
      <c r="C102" s="58"/>
      <c r="D102" s="58"/>
      <c r="E102" s="58"/>
      <c r="F102" s="72"/>
      <c r="G102" s="72"/>
      <c r="H102" s="73"/>
    </row>
    <row r="103" spans="1:8" x14ac:dyDescent="0.2">
      <c r="F103" s="76"/>
      <c r="G103" s="76"/>
      <c r="H103" s="76"/>
    </row>
    <row r="104" spans="1:8" x14ac:dyDescent="0.2">
      <c r="F104" s="76"/>
      <c r="G104" s="76"/>
      <c r="H104" s="76"/>
    </row>
    <row r="105" spans="1:8" x14ac:dyDescent="0.2">
      <c r="F105" s="76"/>
      <c r="G105" s="76"/>
      <c r="H105" s="76"/>
    </row>
    <row r="106" spans="1:8" x14ac:dyDescent="0.2">
      <c r="F106" s="76"/>
      <c r="G106" s="76"/>
      <c r="H106" s="76"/>
    </row>
    <row r="107" spans="1:8" x14ac:dyDescent="0.2">
      <c r="F107" s="76"/>
      <c r="G107" s="76"/>
      <c r="H107" s="76"/>
    </row>
    <row r="108" spans="1:8" x14ac:dyDescent="0.2">
      <c r="F108" s="76"/>
      <c r="G108" s="76"/>
      <c r="H108" s="76"/>
    </row>
  </sheetData>
  <mergeCells count="8">
    <mergeCell ref="B72:D72"/>
    <mergeCell ref="B89:C89"/>
    <mergeCell ref="B98:C98"/>
    <mergeCell ref="B12:C12"/>
    <mergeCell ref="B37:C37"/>
    <mergeCell ref="B63:C63"/>
    <mergeCell ref="B21:D21"/>
    <mergeCell ref="B46:D46"/>
  </mergeCells>
  <pageMargins left="0.7" right="0.7" top="0.78740157499999996" bottom="0.78740157499999996" header="0.3" footer="0.3"/>
  <pageSetup paperSize="9" scale="78" orientation="portrait" horizontalDpi="4294967293" verticalDpi="1200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view="pageBreakPreview" zoomScaleNormal="100" zoomScaleSheetLayoutView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33203125" style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Dateneingaben!B17</f>
        <v>August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2025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47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Dateneingaben!C17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Dateneingaben!$D$33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Dateneingaben!D34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Dateneingaben!$D$35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Dateneingaben!D36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115</v>
      </c>
      <c r="E27" s="14"/>
    </row>
    <row r="28" spans="1:8" x14ac:dyDescent="0.2">
      <c r="A28" s="1" t="s">
        <v>119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C37" s="10"/>
      <c r="D37" s="10"/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E8:F8"/>
    <mergeCell ref="A20:B20"/>
    <mergeCell ref="B41:F43"/>
    <mergeCell ref="A1:F1"/>
    <mergeCell ref="B3:C3"/>
    <mergeCell ref="B4:C4"/>
    <mergeCell ref="B6:C6"/>
    <mergeCell ref="E6:F6"/>
    <mergeCell ref="B7:C7"/>
    <mergeCell ref="E7:F7"/>
  </mergeCells>
  <pageMargins left="0.7" right="0.7" top="0.78740157499999996" bottom="0.78740157499999996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33203125" style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Dateneingaben!B18</f>
        <v>September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2025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47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E21</f>
        <v>990</v>
      </c>
      <c r="D12" s="1" t="s">
        <v>80</v>
      </c>
      <c r="F12" s="49">
        <f>Dateneingaben!C18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+Dateneingaben!D33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+Dateneingaben!D34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+Dateneingaben!D35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+Dateneingaben!D36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115</v>
      </c>
      <c r="E27" s="14"/>
    </row>
    <row r="28" spans="1:8" x14ac:dyDescent="0.2">
      <c r="A28" s="1" t="s">
        <v>119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16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Aug!C39</f>
        <v>0</v>
      </c>
      <c r="D37" s="10">
        <f>Aug!D39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7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3:C3"/>
    <mergeCell ref="B4:C4"/>
    <mergeCell ref="A1:F1"/>
    <mergeCell ref="B6:C6"/>
    <mergeCell ref="B41:F43"/>
    <mergeCell ref="E8:F8"/>
    <mergeCell ref="B7:C7"/>
    <mergeCell ref="E6:F6"/>
    <mergeCell ref="E7:F7"/>
    <mergeCell ref="A20:B20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Dateneingaben!B19</f>
        <v>Oktober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2025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ht="15" x14ac:dyDescent="0.25">
      <c r="A10" s="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E21</f>
        <v>990</v>
      </c>
      <c r="D12" s="1" t="s">
        <v>80</v>
      </c>
      <c r="F12" s="49">
        <f>Dateneingaben!C19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Dateneingaben!D33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Dateneingaben!D34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Dateneingaben!D35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170">
        <f>Dateneingaben!D36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f>Aug!E21</f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159" t="s">
        <v>116</v>
      </c>
      <c r="B29" s="159"/>
      <c r="E29" s="83">
        <f>Aug!E29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/>
      <c r="D37" s="10"/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/>
      <c r="D39" s="30"/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41:F43"/>
    <mergeCell ref="E8:F8"/>
    <mergeCell ref="B7:C7"/>
    <mergeCell ref="E7:F7"/>
    <mergeCell ref="B4:C4"/>
    <mergeCell ref="A1:F1"/>
    <mergeCell ref="B6:C6"/>
    <mergeCell ref="A20:B20"/>
    <mergeCell ref="E6:F6"/>
    <mergeCell ref="B3:C3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Dateneingaben!B20</f>
        <v>November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2025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Dateneingaben!C20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+Dateneingaben!D33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+Dateneingaben!D34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+Dateneingaben!D35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+Dateneingaben!D36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0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Okt!C39</f>
        <v>0</v>
      </c>
      <c r="D37" s="10">
        <f>Okt!D39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3:C3"/>
    <mergeCell ref="B4:C4"/>
    <mergeCell ref="A1:F1"/>
    <mergeCell ref="B6:C6"/>
    <mergeCell ref="B41:F43"/>
    <mergeCell ref="E8:F8"/>
    <mergeCell ref="B7:C7"/>
    <mergeCell ref="E6:F6"/>
    <mergeCell ref="E7:F7"/>
    <mergeCell ref="A20:B20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Dateneingaben!B21</f>
        <v>Dezember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2025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Dateneingaben!C21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+Dateneingaben!D33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+Dateneingaben!D34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+Dateneingaben!D35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+Dateneingaben!D36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Nov!C39</f>
        <v>0</v>
      </c>
      <c r="D37" s="10">
        <f>Nov!D39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41:F43"/>
    <mergeCell ref="E8:F8"/>
    <mergeCell ref="B7:C7"/>
    <mergeCell ref="E7:F7"/>
    <mergeCell ref="B4:C4"/>
    <mergeCell ref="A1:F1"/>
    <mergeCell ref="B6:C6"/>
    <mergeCell ref="A20:B20"/>
    <mergeCell ref="E6:F6"/>
    <mergeCell ref="B3:C3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Dateneingaben!B23</f>
        <v>Januar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1" t="s">
        <v>79</v>
      </c>
      <c r="C12" s="60">
        <f>+E21</f>
        <v>990</v>
      </c>
      <c r="D12" s="1" t="s">
        <v>80</v>
      </c>
      <c r="F12" s="49">
        <f>Dateneingaben!C23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Dez!C39</f>
        <v>0</v>
      </c>
      <c r="D37" s="10">
        <f>Dez!D39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3:C3"/>
    <mergeCell ref="B4:C4"/>
    <mergeCell ref="A1:F1"/>
    <mergeCell ref="B6:C6"/>
    <mergeCell ref="B41:F43"/>
    <mergeCell ref="E8:F8"/>
    <mergeCell ref="B7:C7"/>
    <mergeCell ref="E6:F6"/>
    <mergeCell ref="E7:F7"/>
    <mergeCell ref="A20:B20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Dateneingaben!B24</f>
        <v>Februar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81" t="s">
        <v>79</v>
      </c>
      <c r="C12" s="82">
        <f>+E21</f>
        <v>990</v>
      </c>
      <c r="D12" s="81" t="s">
        <v>80</v>
      </c>
      <c r="F12" s="49">
        <f>Dateneingaben!C24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159" t="s">
        <v>116</v>
      </c>
      <c r="B29" s="159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Jan!C39</f>
        <v>0</v>
      </c>
      <c r="D37" s="10">
        <f>Jan!D39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41:F43"/>
    <mergeCell ref="E8:F8"/>
    <mergeCell ref="B7:C7"/>
    <mergeCell ref="E7:F7"/>
    <mergeCell ref="B4:C4"/>
    <mergeCell ref="A1:F1"/>
    <mergeCell ref="B6:C6"/>
    <mergeCell ref="A20:B20"/>
    <mergeCell ref="E6:F6"/>
    <mergeCell ref="B3:C3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8"/>
  <sheetViews>
    <sheetView zoomScaleNormal="100" workbookViewId="0">
      <selection sqref="A1:F1"/>
    </sheetView>
  </sheetViews>
  <sheetFormatPr baseColWidth="10" defaultColWidth="11.5546875" defaultRowHeight="14.25" x14ac:dyDescent="0.2"/>
  <cols>
    <col min="1" max="1" width="21.33203125" style="1" customWidth="1"/>
    <col min="2" max="2" width="9.44140625" style="1" customWidth="1"/>
    <col min="3" max="3" width="10.21875" style="1" bestFit="1" customWidth="1"/>
    <col min="4" max="4" width="12.33203125" style="1" bestFit="1" customWidth="1"/>
    <col min="5" max="5" width="8.5546875" style="1" customWidth="1"/>
    <col min="6" max="6" width="13.77734375" style="1" customWidth="1"/>
    <col min="7" max="16384" width="11.5546875" style="1"/>
  </cols>
  <sheetData>
    <row r="1" spans="1:8" ht="23.25" customHeight="1" x14ac:dyDescent="0.2">
      <c r="A1" s="186" t="s">
        <v>58</v>
      </c>
      <c r="B1" s="187"/>
      <c r="C1" s="187"/>
      <c r="D1" s="187"/>
      <c r="E1" s="187"/>
      <c r="F1" s="188"/>
    </row>
    <row r="2" spans="1:8" ht="24" customHeight="1" x14ac:dyDescent="0.25">
      <c r="A2" s="20"/>
      <c r="B2" s="20"/>
      <c r="C2" s="20"/>
      <c r="D2" s="20"/>
      <c r="E2" s="20"/>
      <c r="F2" s="20"/>
    </row>
    <row r="3" spans="1:8" ht="15" x14ac:dyDescent="0.25">
      <c r="A3" s="21" t="s">
        <v>35</v>
      </c>
      <c r="B3" s="189" t="str">
        <f>Dateneingaben!B25</f>
        <v>März</v>
      </c>
      <c r="C3" s="190"/>
      <c r="D3" s="20"/>
      <c r="E3" s="20"/>
      <c r="F3" s="20"/>
    </row>
    <row r="4" spans="1:8" ht="15" x14ac:dyDescent="0.25">
      <c r="A4" s="21" t="s">
        <v>36</v>
      </c>
      <c r="B4" s="189">
        <v>2026</v>
      </c>
      <c r="C4" s="190"/>
      <c r="D4" s="20"/>
      <c r="E4" s="20"/>
      <c r="F4" s="20"/>
    </row>
    <row r="5" spans="1:8" ht="15" x14ac:dyDescent="0.25">
      <c r="A5" s="2"/>
      <c r="B5" s="2"/>
      <c r="C5" s="2"/>
      <c r="D5" s="2"/>
      <c r="E5" s="2"/>
      <c r="F5" s="2"/>
    </row>
    <row r="6" spans="1:8" ht="15" x14ac:dyDescent="0.25">
      <c r="A6" s="21" t="s">
        <v>51</v>
      </c>
      <c r="B6" s="191">
        <f>Dateneingaben!B6</f>
        <v>0</v>
      </c>
      <c r="C6" s="192"/>
      <c r="D6" s="5" t="s">
        <v>44</v>
      </c>
      <c r="E6" s="191">
        <f>Dateneingaben!E6</f>
        <v>0</v>
      </c>
      <c r="F6" s="192"/>
    </row>
    <row r="7" spans="1:8" ht="15" x14ac:dyDescent="0.25">
      <c r="A7" s="25" t="s">
        <v>52</v>
      </c>
      <c r="B7" s="191">
        <f>Dateneingaben!B7</f>
        <v>0</v>
      </c>
      <c r="C7" s="192"/>
      <c r="D7" s="5" t="s">
        <v>0</v>
      </c>
      <c r="E7" s="191">
        <f>Dateneingaben!E7</f>
        <v>0</v>
      </c>
      <c r="F7" s="192"/>
    </row>
    <row r="8" spans="1:8" ht="15" x14ac:dyDescent="0.25">
      <c r="D8" s="5" t="s">
        <v>28</v>
      </c>
      <c r="E8" s="182">
        <f>Dateneingaben!E8</f>
        <v>0</v>
      </c>
      <c r="F8" s="183"/>
    </row>
    <row r="9" spans="1:8" ht="15" x14ac:dyDescent="0.25">
      <c r="A9" s="16"/>
      <c r="B9" s="17"/>
      <c r="C9" s="16"/>
      <c r="D9" s="5" t="s">
        <v>50</v>
      </c>
      <c r="E9" s="26">
        <f>Dateneingaben!E9</f>
        <v>0</v>
      </c>
    </row>
    <row r="10" spans="1:8" x14ac:dyDescent="0.2">
      <c r="A10" s="12"/>
      <c r="C10" s="18"/>
    </row>
    <row r="11" spans="1:8" x14ac:dyDescent="0.2">
      <c r="A11" s="12"/>
      <c r="C11" s="18"/>
    </row>
    <row r="12" spans="1:8" ht="15" x14ac:dyDescent="0.25">
      <c r="A12" s="2" t="s">
        <v>2</v>
      </c>
      <c r="B12" s="81" t="s">
        <v>79</v>
      </c>
      <c r="C12" s="82">
        <f>+E21</f>
        <v>990</v>
      </c>
      <c r="D12" s="81" t="s">
        <v>80</v>
      </c>
      <c r="F12" s="49">
        <f>Dateneingaben!C25</f>
        <v>0</v>
      </c>
    </row>
    <row r="13" spans="1:8" x14ac:dyDescent="0.2">
      <c r="A13" s="13"/>
      <c r="B13" s="13"/>
    </row>
    <row r="14" spans="1:8" ht="15" x14ac:dyDescent="0.25">
      <c r="A14" s="2"/>
    </row>
    <row r="15" spans="1:8" ht="15" x14ac:dyDescent="0.25">
      <c r="A15" s="2" t="s">
        <v>54</v>
      </c>
      <c r="B15" s="2" t="s">
        <v>53</v>
      </c>
    </row>
    <row r="16" spans="1:8" x14ac:dyDescent="0.2">
      <c r="A16" s="1" t="s">
        <v>46</v>
      </c>
      <c r="B16" s="1" t="s">
        <v>37</v>
      </c>
      <c r="C16" s="23">
        <f>+Dateneingaben!E33</f>
        <v>0</v>
      </c>
      <c r="D16" s="1" t="s">
        <v>45</v>
      </c>
      <c r="E16" s="7">
        <f>F12*C16/100</f>
        <v>0</v>
      </c>
      <c r="H16" s="13"/>
    </row>
    <row r="17" spans="1:8" x14ac:dyDescent="0.2">
      <c r="A17" s="1" t="s">
        <v>47</v>
      </c>
      <c r="B17" s="6" t="s">
        <v>38</v>
      </c>
      <c r="C17" s="23">
        <f>+Dateneingaben!E34</f>
        <v>0</v>
      </c>
      <c r="D17" s="1" t="s">
        <v>45</v>
      </c>
      <c r="E17" s="7">
        <f>F12*C17/100</f>
        <v>0</v>
      </c>
    </row>
    <row r="18" spans="1:8" x14ac:dyDescent="0.2">
      <c r="A18" s="1" t="s">
        <v>3</v>
      </c>
      <c r="B18" s="1" t="s">
        <v>39</v>
      </c>
      <c r="C18" s="23">
        <f>+Dateneingaben!E35</f>
        <v>0</v>
      </c>
      <c r="D18" s="1" t="s">
        <v>45</v>
      </c>
      <c r="E18" s="7">
        <f>F12*C18/100</f>
        <v>0</v>
      </c>
    </row>
    <row r="19" spans="1:8" x14ac:dyDescent="0.2">
      <c r="A19" s="1" t="s">
        <v>4</v>
      </c>
      <c r="B19" s="1" t="s">
        <v>38</v>
      </c>
      <c r="C19" s="23">
        <f>+Dateneingaben!E36</f>
        <v>0</v>
      </c>
      <c r="D19" s="1" t="s">
        <v>45</v>
      </c>
      <c r="E19" s="7">
        <f>F12*C19/100</f>
        <v>0</v>
      </c>
    </row>
    <row r="20" spans="1:8" x14ac:dyDescent="0.2">
      <c r="A20" s="184"/>
      <c r="B20" s="184"/>
      <c r="E20" s="14"/>
    </row>
    <row r="21" spans="1:8" x14ac:dyDescent="0.2">
      <c r="A21" s="1" t="s">
        <v>5</v>
      </c>
      <c r="E21" s="83">
        <v>990</v>
      </c>
      <c r="H21" s="13"/>
    </row>
    <row r="22" spans="1:8" ht="15" x14ac:dyDescent="0.25">
      <c r="A22" s="31" t="s">
        <v>40</v>
      </c>
      <c r="F22" s="48">
        <f>ROUND(SUM(E16:E21)/0.1,0)*0.1</f>
        <v>990</v>
      </c>
    </row>
    <row r="23" spans="1:8" ht="15" x14ac:dyDescent="0.25">
      <c r="A23" s="12" t="s">
        <v>48</v>
      </c>
      <c r="F23" s="24"/>
    </row>
    <row r="24" spans="1:8" ht="15" x14ac:dyDescent="0.25">
      <c r="F24" s="24"/>
    </row>
    <row r="26" spans="1:8" ht="15" x14ac:dyDescent="0.25">
      <c r="A26" s="2" t="s">
        <v>41</v>
      </c>
    </row>
    <row r="27" spans="1:8" x14ac:dyDescent="0.2">
      <c r="A27" s="1" t="s">
        <v>117</v>
      </c>
      <c r="E27" s="14"/>
    </row>
    <row r="28" spans="1:8" x14ac:dyDescent="0.2">
      <c r="A28" s="1" t="s">
        <v>118</v>
      </c>
      <c r="E28" s="14"/>
    </row>
    <row r="29" spans="1:8" x14ac:dyDescent="0.2">
      <c r="A29" s="81" t="s">
        <v>116</v>
      </c>
      <c r="B29" s="81"/>
      <c r="E29" s="83">
        <f>Dateneingaben!B12</f>
        <v>0</v>
      </c>
    </row>
    <row r="30" spans="1:8" ht="15" x14ac:dyDescent="0.25">
      <c r="A30" s="31" t="s">
        <v>42</v>
      </c>
      <c r="F30" s="48">
        <f>ROUND(SUM(E27:E29)/0.1,0)*0.1</f>
        <v>0</v>
      </c>
    </row>
    <row r="31" spans="1:8" ht="15" thickBot="1" x14ac:dyDescent="0.25">
      <c r="F31" s="9"/>
    </row>
    <row r="32" spans="1:8" ht="16.5" thickTop="1" thickBot="1" x14ac:dyDescent="0.3">
      <c r="A32" s="2" t="s">
        <v>43</v>
      </c>
      <c r="F32" s="22">
        <f>ROUND(SUM(F12+F30-F22)/0.1,0)*0.1</f>
        <v>-990</v>
      </c>
    </row>
    <row r="33" spans="1:6" ht="15.75" thickTop="1" x14ac:dyDescent="0.25">
      <c r="A33" s="2"/>
      <c r="F33" s="27"/>
    </row>
    <row r="34" spans="1:6" ht="10.5" customHeight="1" x14ac:dyDescent="0.2"/>
    <row r="35" spans="1:6" x14ac:dyDescent="0.2">
      <c r="C35" s="10" t="s">
        <v>6</v>
      </c>
      <c r="D35" s="10" t="s">
        <v>7</v>
      </c>
    </row>
    <row r="36" spans="1:6" x14ac:dyDescent="0.2">
      <c r="A36" s="1" t="s">
        <v>100</v>
      </c>
      <c r="C36" s="29"/>
      <c r="D36" s="29"/>
    </row>
    <row r="37" spans="1:6" x14ac:dyDescent="0.2">
      <c r="A37" s="1" t="s">
        <v>23</v>
      </c>
      <c r="C37" s="10">
        <f>Febr!C39</f>
        <v>0</v>
      </c>
      <c r="D37" s="10">
        <f>Febr!D39</f>
        <v>0</v>
      </c>
    </row>
    <row r="38" spans="1:6" ht="9" customHeight="1" x14ac:dyDescent="0.2">
      <c r="B38" s="19"/>
      <c r="C38" s="19"/>
    </row>
    <row r="39" spans="1:6" ht="15.75" thickBot="1" x14ac:dyDescent="0.3">
      <c r="A39" s="1" t="s">
        <v>8</v>
      </c>
      <c r="C39" s="30">
        <f>C36+C37</f>
        <v>0</v>
      </c>
      <c r="D39" s="30">
        <f>D36+D37</f>
        <v>0</v>
      </c>
    </row>
    <row r="40" spans="1:6" ht="15" thickTop="1" x14ac:dyDescent="0.2"/>
    <row r="41" spans="1:6" x14ac:dyDescent="0.2">
      <c r="A41" s="1" t="s">
        <v>9</v>
      </c>
      <c r="B41" s="185"/>
      <c r="C41" s="185"/>
      <c r="D41" s="185"/>
      <c r="E41" s="185"/>
      <c r="F41" s="185"/>
    </row>
    <row r="42" spans="1:6" x14ac:dyDescent="0.2">
      <c r="B42" s="185"/>
      <c r="C42" s="185"/>
      <c r="D42" s="185"/>
      <c r="E42" s="185"/>
      <c r="F42" s="185"/>
    </row>
    <row r="43" spans="1:6" x14ac:dyDescent="0.2">
      <c r="B43" s="185"/>
      <c r="C43" s="185"/>
      <c r="D43" s="185"/>
      <c r="E43" s="185"/>
      <c r="F43" s="185"/>
    </row>
    <row r="44" spans="1:6" ht="8.25" customHeight="1" x14ac:dyDescent="0.2"/>
    <row r="45" spans="1:6" x14ac:dyDescent="0.2">
      <c r="A45" s="28" t="s">
        <v>30</v>
      </c>
      <c r="B45" s="158"/>
      <c r="D45" s="1" t="s">
        <v>55</v>
      </c>
    </row>
    <row r="46" spans="1:6" x14ac:dyDescent="0.2">
      <c r="D46" s="1" t="s">
        <v>49</v>
      </c>
      <c r="E46" s="1" t="s">
        <v>10</v>
      </c>
    </row>
    <row r="47" spans="1:6" x14ac:dyDescent="0.2">
      <c r="B47" s="15"/>
    </row>
    <row r="48" spans="1:6" x14ac:dyDescent="0.2">
      <c r="D48" s="1" t="s">
        <v>44</v>
      </c>
      <c r="E48" s="1" t="s">
        <v>10</v>
      </c>
    </row>
  </sheetData>
  <mergeCells count="10">
    <mergeCell ref="B3:C3"/>
    <mergeCell ref="B4:C4"/>
    <mergeCell ref="A1:F1"/>
    <mergeCell ref="B6:C6"/>
    <mergeCell ref="B41:F43"/>
    <mergeCell ref="E8:F8"/>
    <mergeCell ref="B7:C7"/>
    <mergeCell ref="E6:F6"/>
    <mergeCell ref="E7:F7"/>
    <mergeCell ref="A20:B20"/>
  </mergeCells>
  <phoneticPr fontId="7" type="noConversion"/>
  <pageMargins left="0.78740157499999996" right="0.78740157499999996" top="0.984251969" bottom="0.984251969" header="0.4921259845" footer="0.4921259845"/>
  <pageSetup paperSize="9" scale="94" orientation="portrait" horizontalDpi="1200" verticalDpi="1200" r:id="rId1"/>
  <headerFooter alignWithMargins="0">
    <oddFooter>&amp;L&amp;7&amp;D / &amp;F / MB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</vt:i4>
      </vt:variant>
    </vt:vector>
  </HeadingPairs>
  <TitlesOfParts>
    <vt:vector size="21" baseType="lpstr">
      <vt:lpstr>Dateneingaben</vt:lpstr>
      <vt:lpstr>Aug</vt:lpstr>
      <vt:lpstr>Sept</vt:lpstr>
      <vt:lpstr>Okt</vt:lpstr>
      <vt:lpstr>Nov</vt:lpstr>
      <vt:lpstr>Dez</vt:lpstr>
      <vt:lpstr>Jan</vt:lpstr>
      <vt:lpstr>Febr</vt:lpstr>
      <vt:lpstr>März</vt:lpstr>
      <vt:lpstr>April</vt:lpstr>
      <vt:lpstr>Mai</vt:lpstr>
      <vt:lpstr>Juni</vt:lpstr>
      <vt:lpstr>Juli</vt:lpstr>
      <vt:lpstr>Aug (2)</vt:lpstr>
      <vt:lpstr>Zus.zug Aug-Dez</vt:lpstr>
      <vt:lpstr>Zus.zug Jan-Aug</vt:lpstr>
      <vt:lpstr>Frei- und Ferientage</vt:lpstr>
      <vt:lpstr>Kostgeldentschädigung</vt:lpstr>
      <vt:lpstr>Beispiele</vt:lpstr>
      <vt:lpstr>Dateneingaben!Druckbereich</vt:lpstr>
      <vt:lpstr>'Zus.zug Aug-Dez'!Druckbereich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Bluemli</dc:creator>
  <cp:lastModifiedBy>Wyss Monika</cp:lastModifiedBy>
  <cp:lastPrinted>2024-08-07T11:37:20Z</cp:lastPrinted>
  <dcterms:created xsi:type="dcterms:W3CDTF">2002-05-08T13:54:21Z</dcterms:created>
  <dcterms:modified xsi:type="dcterms:W3CDTF">2025-08-14T15:02:28Z</dcterms:modified>
</cp:coreProperties>
</file>